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C:\Users\SeanKOShea\Documents\PBWT\tips\grevin\"/>
    </mc:Choice>
  </mc:AlternateContent>
  <bookViews>
    <workbookView xWindow="0" yWindow="0" windowWidth="25200" windowHeight="10185" activeTab="6"/>
  </bookViews>
  <sheets>
    <sheet name="Cover Page" sheetId="1" r:id="rId1"/>
    <sheet name="Summary" sheetId="2" r:id="rId2"/>
    <sheet name="Paper Storage" sheetId="3" r:id="rId3"/>
    <sheet name="Scanning" sheetId="4" r:id="rId4"/>
    <sheet name="Optimistic Scenario" sheetId="5" r:id="rId5"/>
    <sheet name="Realistic Scenario" sheetId="6" r:id="rId6"/>
    <sheet name="Pessimistic Scenario" sheetId="7"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7" l="1"/>
  <c r="B9" i="7"/>
  <c r="F5" i="7"/>
  <c r="D10" i="7" s="1"/>
  <c r="C10" i="7" s="1"/>
  <c r="D4" i="7"/>
  <c r="D3" i="7"/>
  <c r="E9" i="7" s="1"/>
  <c r="C10" i="6"/>
  <c r="B10" i="6"/>
  <c r="F6" i="6"/>
  <c r="D11" i="6" s="1"/>
  <c r="C11" i="6" s="1"/>
  <c r="D5" i="6"/>
  <c r="D4" i="6"/>
  <c r="E10" i="6" s="1"/>
  <c r="C11" i="5"/>
  <c r="B11" i="5"/>
  <c r="B8" i="2" s="1"/>
  <c r="F6" i="5"/>
  <c r="D12" i="5" s="1"/>
  <c r="C12" i="5" s="1"/>
  <c r="D5" i="5"/>
  <c r="D4" i="5"/>
  <c r="E11" i="5" s="1"/>
  <c r="G8" i="2"/>
  <c r="F8" i="2"/>
  <c r="E8" i="2"/>
  <c r="D8" i="2"/>
  <c r="C8" i="2"/>
  <c r="G4" i="2"/>
  <c r="G3" i="2"/>
  <c r="C4" i="2"/>
  <c r="C3" i="2"/>
  <c r="D25" i="4"/>
  <c r="C25" i="4"/>
  <c r="B25" i="4"/>
  <c r="D24" i="4"/>
  <c r="C24" i="4"/>
  <c r="B24" i="4"/>
  <c r="D23" i="4"/>
  <c r="C23" i="4"/>
  <c r="C27" i="4" s="1"/>
  <c r="C29" i="4" s="1"/>
  <c r="B23" i="4"/>
  <c r="B27" i="4" s="1"/>
  <c r="B29" i="4" s="1"/>
  <c r="D22" i="4"/>
  <c r="D27" i="4" s="1"/>
  <c r="D29" i="4" s="1"/>
  <c r="C22" i="4"/>
  <c r="B22" i="4"/>
  <c r="D29" i="3"/>
  <c r="C29" i="3"/>
  <c r="B29" i="3"/>
  <c r="D28" i="3"/>
  <c r="C28" i="3"/>
  <c r="B28" i="3"/>
  <c r="D27" i="3"/>
  <c r="C27" i="3"/>
  <c r="D26" i="3"/>
  <c r="C26" i="3"/>
  <c r="B26" i="3"/>
  <c r="B27" i="3" s="1"/>
  <c r="B11" i="3"/>
  <c r="D11" i="7" l="1"/>
  <c r="B10" i="7"/>
  <c r="F9" i="2" s="1"/>
  <c r="C11" i="7"/>
  <c r="D12" i="6"/>
  <c r="C12" i="6" s="1"/>
  <c r="B11" i="6"/>
  <c r="D9" i="2" s="1"/>
  <c r="D13" i="5"/>
  <c r="C13" i="5"/>
  <c r="B12" i="5"/>
  <c r="B13" i="5" l="1"/>
  <c r="B10" i="2" s="1"/>
  <c r="B9" i="2"/>
  <c r="D12" i="7"/>
  <c r="C12" i="7" s="1"/>
  <c r="B11" i="7"/>
  <c r="F10" i="2" s="1"/>
  <c r="B12" i="6"/>
  <c r="D10" i="2" s="1"/>
  <c r="D13" i="6"/>
  <c r="C13" i="6" s="1"/>
  <c r="D14" i="5"/>
  <c r="C14" i="5"/>
  <c r="D13" i="7" l="1"/>
  <c r="C13" i="7" s="1"/>
  <c r="B12" i="7"/>
  <c r="F11" i="2" s="1"/>
  <c r="D14" i="6"/>
  <c r="C14" i="6"/>
  <c r="B13" i="6"/>
  <c r="D11" i="2" s="1"/>
  <c r="D15" i="5"/>
  <c r="C15" i="5"/>
  <c r="B14" i="5"/>
  <c r="B15" i="5" l="1"/>
  <c r="B12" i="2" s="1"/>
  <c r="B11" i="2"/>
  <c r="D14" i="7"/>
  <c r="C14" i="7" s="1"/>
  <c r="B13" i="7"/>
  <c r="F12" i="2" s="1"/>
  <c r="D15" i="6"/>
  <c r="C15" i="6" s="1"/>
  <c r="B14" i="6"/>
  <c r="D12" i="2" s="1"/>
  <c r="D16" i="5"/>
  <c r="C16" i="5" s="1"/>
  <c r="D15" i="7" l="1"/>
  <c r="C15" i="7" s="1"/>
  <c r="B14" i="7"/>
  <c r="F13" i="2" s="1"/>
  <c r="D16" i="6"/>
  <c r="C16" i="6" s="1"/>
  <c r="B15" i="6"/>
  <c r="D17" i="5"/>
  <c r="C17" i="5"/>
  <c r="B16" i="5"/>
  <c r="B16" i="6" l="1"/>
  <c r="D14" i="2" s="1"/>
  <c r="D13" i="2"/>
  <c r="B17" i="5"/>
  <c r="B14" i="2" s="1"/>
  <c r="B13" i="2"/>
  <c r="D16" i="7"/>
  <c r="C16" i="7" s="1"/>
  <c r="B15" i="7"/>
  <c r="F14" i="2" s="1"/>
  <c r="D17" i="6"/>
  <c r="C17" i="6" s="1"/>
  <c r="D18" i="5"/>
  <c r="C18" i="5" s="1"/>
  <c r="D17" i="7" l="1"/>
  <c r="C17" i="7" s="1"/>
  <c r="B16" i="7"/>
  <c r="F15" i="2" s="1"/>
  <c r="D18" i="6"/>
  <c r="C18" i="6" s="1"/>
  <c r="B17" i="6"/>
  <c r="D19" i="5"/>
  <c r="C19" i="5"/>
  <c r="B18" i="5"/>
  <c r="B18" i="6" l="1"/>
  <c r="D16" i="2" s="1"/>
  <c r="D15" i="2"/>
  <c r="B19" i="5"/>
  <c r="B16" i="2" s="1"/>
  <c r="B15" i="2"/>
  <c r="D18" i="7"/>
  <c r="C18" i="7" s="1"/>
  <c r="B17" i="7"/>
  <c r="F16" i="2" s="1"/>
  <c r="D19" i="6"/>
  <c r="C19" i="6" s="1"/>
  <c r="D20" i="5"/>
  <c r="C20" i="5"/>
  <c r="D19" i="7" l="1"/>
  <c r="C19" i="7" s="1"/>
  <c r="B18" i="7"/>
  <c r="D20" i="6"/>
  <c r="C20" i="6"/>
  <c r="B19" i="6"/>
  <c r="D21" i="5"/>
  <c r="C21" i="5"/>
  <c r="B20" i="5"/>
  <c r="B19" i="7" l="1"/>
  <c r="F18" i="2" s="1"/>
  <c r="F17" i="2"/>
  <c r="B20" i="6"/>
  <c r="D18" i="2" s="1"/>
  <c r="D17" i="2"/>
  <c r="B21" i="5"/>
  <c r="B18" i="2" s="1"/>
  <c r="B17" i="2"/>
  <c r="D20" i="7"/>
  <c r="C20" i="7"/>
  <c r="B20" i="7" s="1"/>
  <c r="F19" i="2" s="1"/>
  <c r="D21" i="6"/>
  <c r="C21" i="6" s="1"/>
  <c r="D22" i="5"/>
  <c r="C22" i="5" s="1"/>
  <c r="D21" i="7" l="1"/>
  <c r="C21" i="7"/>
  <c r="D22" i="6"/>
  <c r="C22" i="6" s="1"/>
  <c r="B21" i="6"/>
  <c r="D23" i="5"/>
  <c r="C23" i="5"/>
  <c r="B22" i="5"/>
  <c r="B22" i="6" l="1"/>
  <c r="D20" i="2" s="1"/>
  <c r="D19" i="2"/>
  <c r="B23" i="5"/>
  <c r="B20" i="2" s="1"/>
  <c r="B19" i="2"/>
  <c r="D22" i="7"/>
  <c r="C22" i="7" s="1"/>
  <c r="B21" i="7"/>
  <c r="F20" i="2" s="1"/>
  <c r="D23" i="6"/>
  <c r="C23" i="6" s="1"/>
  <c r="D24" i="5"/>
  <c r="C24" i="5" s="1"/>
  <c r="D23" i="7" l="1"/>
  <c r="C23" i="7" s="1"/>
  <c r="B22" i="7"/>
  <c r="D24" i="6"/>
  <c r="C24" i="6"/>
  <c r="B23" i="6"/>
  <c r="D25" i="5"/>
  <c r="C25" i="5"/>
  <c r="B24" i="5"/>
  <c r="B23" i="7" l="1"/>
  <c r="F22" i="2" s="1"/>
  <c r="F21" i="2"/>
  <c r="B24" i="6"/>
  <c r="D22" i="2" s="1"/>
  <c r="D21" i="2"/>
  <c r="B25" i="5"/>
  <c r="B22" i="2" s="1"/>
  <c r="B21" i="2"/>
  <c r="D24" i="7"/>
  <c r="C24" i="7"/>
  <c r="D25" i="6"/>
  <c r="C25" i="6"/>
  <c r="D26" i="5"/>
  <c r="C26" i="5" s="1"/>
  <c r="D25" i="7" l="1"/>
  <c r="C25" i="7" s="1"/>
  <c r="B24" i="7"/>
  <c r="D26" i="6"/>
  <c r="C26" i="6" s="1"/>
  <c r="B25" i="6"/>
  <c r="D23" i="2" s="1"/>
  <c r="D27" i="5"/>
  <c r="C27" i="5"/>
  <c r="B26" i="5"/>
  <c r="B25" i="7" l="1"/>
  <c r="F24" i="2" s="1"/>
  <c r="F23" i="2"/>
  <c r="B27" i="5"/>
  <c r="B24" i="2" s="1"/>
  <c r="B23" i="2"/>
  <c r="D26" i="7"/>
  <c r="C26" i="7" s="1"/>
  <c r="D27" i="6"/>
  <c r="C27" i="6"/>
  <c r="B26" i="6"/>
  <c r="D28" i="5"/>
  <c r="C28" i="5"/>
  <c r="B27" i="6" l="1"/>
  <c r="D25" i="2" s="1"/>
  <c r="D24" i="2"/>
  <c r="D27" i="7"/>
  <c r="C27" i="7"/>
  <c r="B26" i="7"/>
  <c r="D28" i="6"/>
  <c r="C28" i="6"/>
  <c r="D29" i="5"/>
  <c r="C29" i="5" s="1"/>
  <c r="B28" i="5"/>
  <c r="B27" i="7" l="1"/>
  <c r="F26" i="2" s="1"/>
  <c r="F25" i="2"/>
  <c r="B29" i="5"/>
  <c r="B26" i="2" s="1"/>
  <c r="B25" i="2"/>
  <c r="D28" i="7"/>
  <c r="C28" i="7"/>
  <c r="D29" i="6"/>
  <c r="C29" i="6"/>
  <c r="B28" i="6"/>
  <c r="D26" i="2" s="1"/>
  <c r="D30" i="5"/>
  <c r="C30" i="5" s="1"/>
  <c r="D29" i="7" l="1"/>
  <c r="C29" i="7" s="1"/>
  <c r="B28" i="7"/>
  <c r="F27" i="2" s="1"/>
  <c r="D30" i="6"/>
  <c r="C30" i="6" s="1"/>
  <c r="B29" i="6"/>
  <c r="D27" i="2" s="1"/>
  <c r="D31" i="5"/>
  <c r="C31" i="5"/>
  <c r="B30" i="5"/>
  <c r="B31" i="5" l="1"/>
  <c r="B28" i="2" s="1"/>
  <c r="B27" i="2"/>
  <c r="D30" i="7"/>
  <c r="C30" i="7" s="1"/>
  <c r="B29" i="7"/>
  <c r="F28" i="2" s="1"/>
  <c r="D31" i="6"/>
  <c r="C31" i="6" s="1"/>
  <c r="B30" i="6"/>
  <c r="D28" i="2" s="1"/>
  <c r="D32" i="5"/>
  <c r="C32" i="5" s="1"/>
  <c r="D31" i="7" l="1"/>
  <c r="C31" i="7" s="1"/>
  <c r="B30" i="7"/>
  <c r="F29" i="2" s="1"/>
  <c r="D32" i="6"/>
  <c r="C32" i="6" s="1"/>
  <c r="B31" i="6"/>
  <c r="D29" i="2" s="1"/>
  <c r="D33" i="5"/>
  <c r="C33" i="5"/>
  <c r="B32" i="5"/>
  <c r="B33" i="5" l="1"/>
  <c r="B30" i="2" s="1"/>
  <c r="B29" i="2"/>
  <c r="D32" i="7"/>
  <c r="C32" i="7" s="1"/>
  <c r="B31" i="7"/>
  <c r="F30" i="2" s="1"/>
  <c r="B32" i="6"/>
  <c r="D30" i="2" s="1"/>
  <c r="D33" i="6"/>
  <c r="C33" i="6" s="1"/>
  <c r="D34" i="5"/>
  <c r="C34" i="5"/>
  <c r="D33" i="7" l="1"/>
  <c r="C33" i="7" s="1"/>
  <c r="B32" i="7"/>
  <c r="F31" i="2" s="1"/>
  <c r="D34" i="6"/>
  <c r="C34" i="6" s="1"/>
  <c r="B33" i="6"/>
  <c r="D31" i="2" s="1"/>
  <c r="D35" i="5"/>
  <c r="C35" i="5" s="1"/>
  <c r="B34" i="5"/>
  <c r="B31" i="2" s="1"/>
  <c r="D34" i="7" l="1"/>
  <c r="C34" i="7" s="1"/>
  <c r="B33" i="7"/>
  <c r="F32" i="2" s="1"/>
  <c r="D35" i="6"/>
  <c r="C35" i="6" s="1"/>
  <c r="B34" i="6"/>
  <c r="D32" i="2" s="1"/>
  <c r="D36" i="5"/>
  <c r="C36" i="5"/>
  <c r="B35" i="5"/>
  <c r="B36" i="5" l="1"/>
  <c r="B33" i="2" s="1"/>
  <c r="B32" i="2"/>
  <c r="D35" i="7"/>
  <c r="C35" i="7"/>
  <c r="B34" i="7"/>
  <c r="D36" i="6"/>
  <c r="C36" i="6"/>
  <c r="B35" i="6"/>
  <c r="D33" i="2" s="1"/>
  <c r="D37" i="5"/>
  <c r="C37" i="5"/>
  <c r="B35" i="7" l="1"/>
  <c r="F34" i="2" s="1"/>
  <c r="F33" i="2"/>
  <c r="D36" i="7"/>
  <c r="C36" i="7" s="1"/>
  <c r="B36" i="6"/>
  <c r="D34" i="2" s="1"/>
  <c r="D37" i="6"/>
  <c r="C37" i="6" s="1"/>
  <c r="D38" i="5"/>
  <c r="C38" i="5"/>
  <c r="B37" i="5"/>
  <c r="B34" i="2" s="1"/>
  <c r="D37" i="7" l="1"/>
  <c r="C37" i="7" s="1"/>
  <c r="B36" i="7"/>
  <c r="D38" i="6"/>
  <c r="C38" i="6"/>
  <c r="B37" i="6"/>
  <c r="D35" i="2" s="1"/>
  <c r="B38" i="5"/>
  <c r="B35" i="2" s="1"/>
  <c r="D39" i="5"/>
  <c r="C39" i="5" s="1"/>
  <c r="B37" i="7" l="1"/>
  <c r="F36" i="2" s="1"/>
  <c r="F35" i="2"/>
  <c r="D38" i="7"/>
  <c r="C38" i="7" s="1"/>
  <c r="D39" i="6"/>
  <c r="C39" i="6" s="1"/>
  <c r="B38" i="6"/>
  <c r="D36" i="2" s="1"/>
  <c r="D40" i="5"/>
  <c r="C40" i="5" s="1"/>
  <c r="B39" i="5"/>
  <c r="B36" i="2" s="1"/>
  <c r="D39" i="7" l="1"/>
  <c r="C39" i="7" s="1"/>
  <c r="B38" i="7"/>
  <c r="F37" i="2" s="1"/>
  <c r="D40" i="6"/>
  <c r="C40" i="6"/>
  <c r="B39" i="6"/>
  <c r="D37" i="2" s="1"/>
  <c r="D41" i="5"/>
  <c r="C41" i="5"/>
  <c r="B40" i="5"/>
  <c r="B37" i="2" s="1"/>
  <c r="D40" i="7" l="1"/>
  <c r="C40" i="7"/>
  <c r="B39" i="7"/>
  <c r="B40" i="6"/>
  <c r="D38" i="2" s="1"/>
  <c r="D41" i="6"/>
  <c r="C41" i="6" s="1"/>
  <c r="D42" i="5"/>
  <c r="C42" i="5"/>
  <c r="B41" i="5"/>
  <c r="B38" i="2" s="1"/>
  <c r="B40" i="7" l="1"/>
  <c r="F39" i="2" s="1"/>
  <c r="F38" i="2"/>
  <c r="D41" i="7"/>
  <c r="C41" i="7"/>
  <c r="B41" i="7" s="1"/>
  <c r="F40" i="2" s="1"/>
  <c r="D42" i="6"/>
  <c r="C42" i="6" s="1"/>
  <c r="B41" i="6"/>
  <c r="D39" i="2" s="1"/>
  <c r="D43" i="5"/>
  <c r="C43" i="5"/>
  <c r="B42" i="5"/>
  <c r="B39" i="2" s="1"/>
  <c r="D42" i="7" l="1"/>
  <c r="C42" i="7" s="1"/>
  <c r="D43" i="6"/>
  <c r="C43" i="6"/>
  <c r="B42" i="6"/>
  <c r="D40" i="2" s="1"/>
  <c r="D44" i="5"/>
  <c r="C44" i="5" s="1"/>
  <c r="B43" i="5"/>
  <c r="B40" i="2" s="1"/>
  <c r="D43" i="7" l="1"/>
  <c r="C43" i="7"/>
  <c r="B42" i="7"/>
  <c r="D44" i="6"/>
  <c r="C44" i="6"/>
  <c r="B43" i="6"/>
  <c r="D41" i="2" s="1"/>
  <c r="D45" i="5"/>
  <c r="C45" i="5"/>
  <c r="B44" i="5"/>
  <c r="B41" i="2" s="1"/>
  <c r="B43" i="7" l="1"/>
  <c r="F42" i="2" s="1"/>
  <c r="F41" i="2"/>
  <c r="B44" i="6"/>
  <c r="D42" i="2" s="1"/>
  <c r="B45" i="5"/>
  <c r="B42" i="2" s="1"/>
</calcChain>
</file>

<file path=xl/sharedStrings.xml><?xml version="1.0" encoding="utf-8"?>
<sst xmlns="http://schemas.openxmlformats.org/spreadsheetml/2006/main" count="129" uniqueCount="88">
  <si>
    <t>Paper Records Storage vs. Scanning</t>
  </si>
  <si>
    <t>A Cost Comparison</t>
  </si>
  <si>
    <t>March, 2010 (rev. 2016-02-01)</t>
  </si>
  <si>
    <t>I created this cost comparison because I've been confronted many times with the assertion "it's cheaper to scan [inactive] paper records than it is to store them." I've always answered it with "not necessarily so, and, in most cases, probably not." But I've never had the numbers to back me up; I've increasingly felt the need for them, and so here they are.</t>
  </si>
  <si>
    <t>This cost comparison is narrowly-focussed on the argument “scanning inactive records is cheaper than storing paper”. It assumes a massive backfile conversion of inactive or semi-active records. It does not address "scan-on-demand". It does not consider the many good reasons for conversion.</t>
  </si>
  <si>
    <t>In various ways, it is biased in favour of scanning. This is because, inevitably, someone is going to challenge the foundation data, and I’d rather say “the cost comparison is biased in favour of scanning.”</t>
  </si>
  <si>
    <t>The assumptions listed in the worksheets titled "Paper Storage" and "Scanning" are essential to understanding how the cost comparison is structured.</t>
  </si>
  <si>
    <t>● For example, as stated in the assumptions under "Scanning", I did not include the costs of acquiring, operating, maintaining and (eventually) migrating a content/document management system, or on-going storage of paper when required, or content-based retrieval.</t>
  </si>
  <si>
    <t>● In these worksheets, you can change the basic numbers in the cells tinted in light green (everything else in the workbook is Protected).</t>
  </si>
  <si>
    <t>The Excel workbook contains 7 worksheets. These are:</t>
  </si>
  <si>
    <t>● Cover Page</t>
  </si>
  <si>
    <t>● Summary (this worksheet summarises, year by year, the comparative costs under three different scenarios, where the cost of storage in boldface shows the year in which the cost of storage exceeds the cost of scanning)</t>
  </si>
  <si>
    <t>● Paper Storage (this worksheet includes the baseline numbers for paper storage)</t>
  </si>
  <si>
    <t>● Scanning (this worksheet includes the baseline numbers for scanning)</t>
  </si>
  <si>
    <t>● Optimistic Scenario (this worksheet shows a detailed breakdown of comparative costs under the scenario most favourable to scanning)</t>
  </si>
  <si>
    <t>● Realistic Scenario (this worksheet shows a detailed breakdown of comparative costs under what might be considered a typical or average scenario)</t>
  </si>
  <si>
    <t>● Pessimistic Scenario (this worksheet shows a detailed breakdown of comparative costs under a scenario more favourable to paper storage)</t>
  </si>
  <si>
    <t xml:space="preserve"> </t>
  </si>
  <si>
    <t>Have fun, and comments are most welcome.</t>
  </si>
  <si>
    <t>Fred Grevin
https://www.linkedin.com/in/frederic-j-grevin-609b418</t>
  </si>
  <si>
    <t>Comparison of Paper Storage vs. Scanning Costs - Summary</t>
  </si>
  <si>
    <t>Assumptions</t>
  </si>
  <si>
    <t>1. Total number of boxes</t>
  </si>
  <si>
    <t>3. Total annual retrieval &amp; re-filing, as a % of whole</t>
  </si>
  <si>
    <t>2. Total number of pages</t>
  </si>
  <si>
    <t>4. Annual cost increase of paper storage</t>
  </si>
  <si>
    <t>Optimistic Scenario</t>
  </si>
  <si>
    <t>Realistic Scenario</t>
  </si>
  <si>
    <t>Pessimistic Scenario</t>
  </si>
  <si>
    <t>Year</t>
  </si>
  <si>
    <t>Storage Costs (cumulative)</t>
  </si>
  <si>
    <t>Scanning</t>
  </si>
  <si>
    <t>Cost of Storing Paper Records</t>
  </si>
  <si>
    <t>1.Storage is outsourced to a Commercial Records Center (CRC).</t>
  </si>
  <si>
    <t>2. "Inventory and boxing" includes box assembly, moving files from file cabinet to box, inventorying contents of box, labelling box, and staging box for pickup by storage vendor.</t>
  </si>
  <si>
    <t>3. Pickup and data entry charge does not include transportation charge ($15-$20 per occurrence)</t>
  </si>
  <si>
    <t>4. Storage charges will vary with quantity of boxes to be stored (more boxes = lower unit cost)</t>
  </si>
  <si>
    <t>5. Retrieval and re-filing costs do not include transportation charge ($15-$20 per occurrence)</t>
  </si>
  <si>
    <t>6. Box purchase and storage prices based on 1.2 cubic-foot box</t>
  </si>
  <si>
    <t>7. Retrieval and re-filing rates are 10% of total number of boxes in storage, are equal (1 retrieval = 1 re-filing), and remain constant over total period of storage.</t>
  </si>
  <si>
    <t>8. Total number of boxes in storage</t>
  </si>
  <si>
    <t>9. Total number of pages in boxes</t>
  </si>
  <si>
    <t>10. Total annual retrieval &amp; re-filing, as a % of whole</t>
  </si>
  <si>
    <t>11. Annual cost increase</t>
  </si>
  <si>
    <t>NOTE:  the highlighted cells are NOT Protected, and the content is intended to be adapted to individual circumstances</t>
  </si>
  <si>
    <t>Optimistic</t>
  </si>
  <si>
    <t>Realistic</t>
  </si>
  <si>
    <t>Pessimistic</t>
  </si>
  <si>
    <t>1. Purchase of box (one-time cost)</t>
  </si>
  <si>
    <t>2. Inventory and boxing (one-time cost)</t>
  </si>
  <si>
    <t>3. Pickup and data entry (one-time cost)</t>
  </si>
  <si>
    <t>4. Storage (per box, per year - recurring cost)</t>
  </si>
  <si>
    <t>5. Retrieval (recurring cost)</t>
  </si>
  <si>
    <t>6. Re-filing (recurring cost)</t>
  </si>
  <si>
    <t>Total one-time cost (per box) (1+2+3 above)</t>
  </si>
  <si>
    <t>Total one-time cost (all boxes)</t>
  </si>
  <si>
    <t>Total annual storage cost (all boxes)</t>
  </si>
  <si>
    <t>Total annual retrieval &amp; re-filing costs</t>
  </si>
  <si>
    <t>Cost of scanning records</t>
  </si>
  <si>
    <t>1. The scanning work is outsourced to a conversion service bureau. The costs of boxing, inventorying, and transporting the records to the service bureau are not included. These costs may be substantial.</t>
  </si>
  <si>
    <t>2. Document preparation is limited to removal of documents from boxes and folders, removal of paper clips and staples, unfolding of folded pages, and otherwise making pages scanner-ready; NO sorting or checking files for completeness. The number of sheets of paper in a 1.2 cu ft box will vary according to how the records are divided:  I’ve seen at least one instance where every Notice of Violation had its own folder, and most folders had no more than 3 sheets of paper. So, while the number 1,200 sheets of paper in a 1.2 cu ft box might seem wasteful, it’s not an outrageous number to use as an average. In addition, while it's probably fair to say that at least 1/3 of the sheets in a box are two-sided, it simplifies the calculations—at no great cost to the validity of the analysis—to assume all of the sheets are single-sided.</t>
  </si>
  <si>
    <t>3. Scanning rates assume automatic document feed scanner; all pages are single-sided; no bound volumes; scanner set up time included.</t>
  </si>
  <si>
    <t>4. Image quality control is based on two-phase method from ANSI/AIIM MS44 "Recommended Practice for Quality Control of Image Scanners", and a sampling method chosen from ANSI/AIIM TR34 "Sampling procedures for inspection by attributes of images in electronic image management (EIM) and micrographics systems". The QC methods consist of screen inspection AND match proof print (screen inspection alone does NOT constitute quality control). In some cases, involving highly-valuable records where the original (paper) records are destroyed after scanning, screen inspection of every image may be required. Four images on a screen does not constitute acceptable image QC. MS44 QC involves two different sampling rates, a higher one for the screen inspection, and a lower one for match proof print (see TR34). Neither the scanning operator nor the indexing data entry operator are allowed to QC the images—there has to be a separate QC workstation and operator, 100% of the time.</t>
  </si>
  <si>
    <t>5. Index data entry based on average of 3 pages per document, average of 6 fields per document, average of 10 characters per field, total number of characters = 60; time estimate includes error detection and correction. It is assumed that at least 1/3 of the fields have information that is repeated from one entry to the next. There’s a trade-off between a rich index (lots of searchable fields) and a thin index (few searchable fields). In my estimation, the latter mandates key verification, which doubles the total number of characters keyed.</t>
  </si>
  <si>
    <t>6. Document destruction assumes pages will be packed in boxes and destroyed following scanning and quality control.</t>
  </si>
  <si>
    <t>Production rates (per hour)</t>
  </si>
  <si>
    <t>Document preparation (pages/hour)</t>
  </si>
  <si>
    <t>Scanning (pages/hour)</t>
  </si>
  <si>
    <t>Image quality control (pages/hour)</t>
  </si>
  <si>
    <t>Index data entry (documents/hour)</t>
  </si>
  <si>
    <t>Document destruction, certified secure (pages/hour)</t>
  </si>
  <si>
    <t>Labor rate (per hour)</t>
  </si>
  <si>
    <t>Scanning cost per page</t>
  </si>
  <si>
    <t>Document preparation</t>
  </si>
  <si>
    <t>Image quality control</t>
  </si>
  <si>
    <t>Index data entry</t>
  </si>
  <si>
    <t xml:space="preserve">Document destruction, certified secure </t>
  </si>
  <si>
    <t>Total per page</t>
  </si>
  <si>
    <t>Total per box (1,200 pages)</t>
  </si>
  <si>
    <t>Comparison of Paper Storage vs. Scanning Costs - Optimistic Scenario</t>
  </si>
  <si>
    <t>3. Amount all storage costs increase per year, beginning in year 2</t>
  </si>
  <si>
    <t>MOST OPTIMISTIC Comparison (lowest conversion costs vs. highest paper storage costs)</t>
  </si>
  <si>
    <t>Storage Costs (annual)</t>
  </si>
  <si>
    <t>Annual Increase in Storage Costs</t>
  </si>
  <si>
    <t>Comparison of Paper Storage vs. Scanning Costs - Realistic Scenario</t>
  </si>
  <si>
    <t>MOST REALISTIC Comparison (mid-range conversion costs vs. mid-range paper storage costs)</t>
  </si>
  <si>
    <t>Comparison of Paper Storage vs. Scanning Costs - Pessimistic Scenario</t>
  </si>
  <si>
    <t>MOST PESSIMISTIC Comparison (highest conversion costs vs. lowest paper storage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</si>
</sst>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
    <numFmt numFmtId="165" formatCode="&quot;$&quot;#,##0.00"/>
    <numFmt numFmtId="166" formatCode="&quot;$&quot;#,##0.000"/>
    <numFmt numFmtId="167" formatCode="&quot;$&quot;#,##0.0000"/>
  </numFmts>
  <fonts count="12" x14ac:knownFonts="1">
    <font>
      <sz val="11"/>
      <color theme="1"/>
      <name val="Calibri"/>
      <family val="2"/>
      <scheme val="minor"/>
    </font>
    <font>
      <sz val="11"/>
      <color theme="1"/>
      <name val="Calibri"/>
      <family val="2"/>
      <scheme val="minor"/>
    </font>
    <font>
      <b/>
      <sz val="14"/>
      <color theme="1"/>
      <name val="Arial"/>
      <family val="2"/>
    </font>
    <font>
      <b/>
      <sz val="11"/>
      <color theme="1"/>
      <name val="Arial"/>
      <family val="2"/>
    </font>
    <font>
      <b/>
      <sz val="16"/>
      <color theme="1"/>
      <name val="Arial"/>
      <family val="2"/>
    </font>
    <font>
      <sz val="16"/>
      <color theme="1"/>
      <name val="Arial"/>
      <family val="2"/>
    </font>
    <font>
      <b/>
      <i/>
      <sz val="11"/>
      <color theme="1"/>
      <name val="Arial"/>
      <family val="2"/>
    </font>
    <font>
      <sz val="10"/>
      <color theme="1"/>
      <name val="Arial"/>
      <family val="2"/>
    </font>
    <font>
      <sz val="11"/>
      <color theme="1"/>
      <name val="Arial"/>
      <family val="2"/>
    </font>
    <font>
      <b/>
      <sz val="13"/>
      <color theme="1"/>
      <name val="Arial"/>
      <family val="2"/>
    </font>
    <font>
      <i/>
      <sz val="11"/>
      <color theme="1"/>
      <name val="Arial"/>
      <family val="2"/>
    </font>
    <font>
      <sz val="13"/>
      <color theme="1"/>
      <name val="Arial"/>
      <family val="2"/>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indent="2"/>
    </xf>
    <xf numFmtId="0" fontId="0" fillId="0" borderId="0" xfId="0" applyAlignment="1">
      <alignment vertical="center" wrapText="1"/>
    </xf>
    <xf numFmtId="0" fontId="0" fillId="0" borderId="0" xfId="0" applyAlignment="1">
      <alignment horizontal="center" wrapText="1"/>
    </xf>
    <xf numFmtId="0" fontId="0" fillId="0" borderId="0" xfId="0" applyAlignment="1">
      <alignment horizontal="left" vertical="top" wrapText="1"/>
    </xf>
    <xf numFmtId="0" fontId="4" fillId="0" borderId="0" xfId="0" applyFont="1" applyAlignment="1">
      <alignment horizontal="center" vertical="center" wrapText="1"/>
    </xf>
    <xf numFmtId="0" fontId="5" fillId="0" borderId="0" xfId="0" applyFont="1" applyAlignment="1">
      <alignment horizontal="center" wrapText="1"/>
    </xf>
    <xf numFmtId="0" fontId="6" fillId="0" borderId="0" xfId="0" applyFont="1"/>
    <xf numFmtId="0" fontId="7" fillId="0" borderId="0" xfId="0" applyFont="1" applyBorder="1" applyAlignment="1">
      <alignment vertical="center"/>
    </xf>
    <xf numFmtId="3" fontId="7" fillId="0" borderId="0" xfId="0" applyNumberFormat="1" applyFont="1" applyBorder="1" applyAlignment="1">
      <alignment horizontal="left" vertical="center"/>
    </xf>
    <xf numFmtId="0" fontId="7" fillId="0" borderId="0" xfId="0" applyFont="1" applyBorder="1" applyAlignment="1">
      <alignment horizontal="right" vertical="center"/>
    </xf>
    <xf numFmtId="0" fontId="7" fillId="0" borderId="0" xfId="0" applyFont="1" applyAlignment="1">
      <alignment horizontal="right" vertical="center"/>
    </xf>
    <xf numFmtId="9" fontId="7" fillId="0" borderId="0" xfId="1" applyFont="1" applyAlignment="1">
      <alignment horizontal="left" vertical="center"/>
    </xf>
    <xf numFmtId="0" fontId="3" fillId="0" borderId="0" xfId="0" applyFont="1"/>
    <xf numFmtId="3" fontId="0" fillId="0" borderId="0" xfId="0" applyNumberFormat="1"/>
    <xf numFmtId="0" fontId="3" fillId="0" borderId="0" xfId="0" applyFont="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3" xfId="0" applyBorder="1" applyAlignment="1">
      <alignment horizontal="right" vertical="center" indent="1"/>
    </xf>
    <xf numFmtId="164" fontId="0" fillId="0" borderId="3" xfId="0" applyNumberFormat="1" applyBorder="1" applyAlignment="1">
      <alignment vertical="center"/>
    </xf>
    <xf numFmtId="164" fontId="3" fillId="0" borderId="3" xfId="0" applyNumberFormat="1" applyFont="1" applyBorder="1" applyAlignment="1">
      <alignment vertical="center"/>
    </xf>
    <xf numFmtId="0" fontId="2" fillId="0" borderId="0" xfId="0" applyFont="1" applyBorder="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Fill="1" applyBorder="1" applyAlignment="1">
      <alignment vertical="center"/>
    </xf>
    <xf numFmtId="3" fontId="0" fillId="2" borderId="4" xfId="0" applyNumberFormat="1" applyFill="1" applyBorder="1" applyProtection="1">
      <protection locked="0"/>
    </xf>
    <xf numFmtId="3" fontId="0" fillId="2" borderId="5" xfId="0" applyNumberFormat="1" applyFill="1" applyBorder="1" applyProtection="1">
      <protection locked="0"/>
    </xf>
    <xf numFmtId="9" fontId="8" fillId="2" borderId="5" xfId="1" applyFont="1" applyFill="1" applyBorder="1" applyProtection="1">
      <protection locked="0"/>
    </xf>
    <xf numFmtId="9" fontId="8" fillId="0" borderId="0" xfId="1" applyFont="1" applyFill="1" applyBorder="1" applyProtection="1">
      <protection locked="0"/>
    </xf>
    <xf numFmtId="0" fontId="10" fillId="0" borderId="0" xfId="0" applyFont="1" applyFill="1" applyBorder="1" applyAlignment="1">
      <alignment vertical="center" wrapText="1"/>
    </xf>
    <xf numFmtId="0" fontId="0" fillId="0" borderId="0" xfId="0" applyAlignment="1">
      <alignment wrapText="1"/>
    </xf>
    <xf numFmtId="0" fontId="10" fillId="0" borderId="0" xfId="0" applyFont="1"/>
    <xf numFmtId="0" fontId="9" fillId="0" borderId="6" xfId="0" applyFont="1" applyBorder="1" applyAlignment="1">
      <alignment vertical="center"/>
    </xf>
    <xf numFmtId="0" fontId="0" fillId="0" borderId="3" xfId="0" applyBorder="1" applyAlignment="1">
      <alignment vertical="center"/>
    </xf>
    <xf numFmtId="165" fontId="0" fillId="2" borderId="3" xfId="0" applyNumberFormat="1" applyFont="1" applyFill="1" applyBorder="1" applyAlignment="1" applyProtection="1">
      <alignment horizontal="right" vertical="center" wrapText="1"/>
      <protection locked="0"/>
    </xf>
    <xf numFmtId="165" fontId="0" fillId="2" borderId="3" xfId="0" applyNumberFormat="1" applyFont="1" applyFill="1" applyBorder="1" applyAlignment="1" applyProtection="1">
      <alignment horizontal="right" vertical="center"/>
      <protection locked="0"/>
    </xf>
    <xf numFmtId="0" fontId="0" fillId="0" borderId="7" xfId="0" applyBorder="1" applyAlignment="1">
      <alignment vertical="center"/>
    </xf>
    <xf numFmtId="165" fontId="0" fillId="0" borderId="5" xfId="0" applyNumberFormat="1" applyFont="1" applyBorder="1" applyAlignment="1">
      <alignment horizontal="right" vertical="center"/>
    </xf>
    <xf numFmtId="0" fontId="0" fillId="0" borderId="6" xfId="0" applyBorder="1" applyAlignment="1">
      <alignment vertical="center"/>
    </xf>
    <xf numFmtId="165" fontId="0" fillId="0" borderId="3" xfId="0" applyNumberFormat="1" applyFont="1" applyBorder="1" applyAlignment="1">
      <alignment horizontal="right" vertical="center"/>
    </xf>
    <xf numFmtId="164" fontId="0" fillId="0" borderId="3" xfId="0" applyNumberFormat="1" applyFont="1" applyBorder="1" applyAlignment="1">
      <alignment horizontal="right" vertical="center"/>
    </xf>
    <xf numFmtId="164" fontId="0" fillId="0" borderId="0" xfId="0" applyNumberFormat="1" applyFont="1" applyAlignment="1">
      <alignment horizontal="right" vertical="center"/>
    </xf>
    <xf numFmtId="0" fontId="2"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center" wrapText="1"/>
    </xf>
    <xf numFmtId="0" fontId="3" fillId="0" borderId="3" xfId="0" applyFont="1" applyBorder="1" applyAlignment="1">
      <alignment vertical="center"/>
    </xf>
    <xf numFmtId="3" fontId="0" fillId="2" borderId="3" xfId="0" applyNumberFormat="1" applyFill="1" applyBorder="1" applyAlignment="1" applyProtection="1">
      <alignment vertical="center"/>
      <protection locked="0"/>
    </xf>
    <xf numFmtId="3" fontId="0" fillId="0" borderId="0" xfId="0" applyNumberFormat="1" applyAlignment="1">
      <alignment vertical="center"/>
    </xf>
    <xf numFmtId="165" fontId="0" fillId="2" borderId="3" xfId="0" applyNumberFormat="1" applyFill="1" applyBorder="1" applyAlignment="1" applyProtection="1">
      <alignment vertical="center"/>
      <protection locked="0"/>
    </xf>
    <xf numFmtId="166" fontId="0" fillId="0" borderId="3" xfId="0" applyNumberFormat="1" applyBorder="1" applyAlignment="1">
      <alignment vertical="center"/>
    </xf>
    <xf numFmtId="166" fontId="0" fillId="2" borderId="3" xfId="0" applyNumberFormat="1" applyFill="1" applyBorder="1" applyAlignment="1" applyProtection="1">
      <alignment vertical="center"/>
      <protection locked="0"/>
    </xf>
    <xf numFmtId="166" fontId="0" fillId="0" borderId="0" xfId="0" applyNumberFormat="1" applyAlignment="1">
      <alignment vertical="center"/>
    </xf>
    <xf numFmtId="167" fontId="0" fillId="0" borderId="0" xfId="0" applyNumberFormat="1"/>
    <xf numFmtId="0" fontId="0" fillId="0" borderId="5" xfId="0" applyBorder="1" applyAlignment="1">
      <alignment vertical="center"/>
    </xf>
    <xf numFmtId="166" fontId="0" fillId="0" borderId="5" xfId="0" applyNumberFormat="1" applyBorder="1" applyAlignment="1">
      <alignment vertical="center"/>
    </xf>
    <xf numFmtId="165" fontId="3" fillId="0" borderId="3" xfId="0" applyNumberFormat="1" applyFont="1" applyBorder="1" applyAlignment="1">
      <alignment vertical="center"/>
    </xf>
    <xf numFmtId="0" fontId="9" fillId="0" borderId="0" xfId="0" applyFont="1" applyAlignment="1">
      <alignment vertical="center" wrapText="1"/>
    </xf>
    <xf numFmtId="0" fontId="11" fillId="0" borderId="0" xfId="0" applyFont="1"/>
    <xf numFmtId="0" fontId="9" fillId="0" borderId="0" xfId="0" applyFont="1"/>
    <xf numFmtId="0" fontId="0" fillId="0" borderId="4" xfId="0" applyBorder="1" applyAlignment="1">
      <alignment vertical="center"/>
    </xf>
    <xf numFmtId="0" fontId="0" fillId="0" borderId="4" xfId="0" applyFont="1" applyBorder="1" applyAlignment="1">
      <alignment vertical="center"/>
    </xf>
    <xf numFmtId="3" fontId="0" fillId="0" borderId="4" xfId="0" applyNumberFormat="1" applyFill="1" applyBorder="1" applyAlignment="1" applyProtection="1">
      <alignment vertical="center"/>
    </xf>
    <xf numFmtId="0" fontId="0" fillId="0" borderId="4" xfId="0" applyBorder="1" applyAlignment="1">
      <alignment vertical="center"/>
    </xf>
    <xf numFmtId="3" fontId="0" fillId="0" borderId="4" xfId="0" applyNumberFormat="1" applyBorder="1" applyAlignment="1">
      <alignment vertical="center"/>
    </xf>
    <xf numFmtId="9" fontId="8" fillId="0" borderId="4" xfId="1" applyFont="1" applyFill="1" applyBorder="1" applyAlignment="1" applyProtection="1">
      <alignment horizontal="left" vertical="center"/>
    </xf>
    <xf numFmtId="0" fontId="3" fillId="0" borderId="0" xfId="0" applyFont="1" applyAlignment="1">
      <alignment horizontal="left" vertical="center" wrapText="1"/>
    </xf>
    <xf numFmtId="0" fontId="0" fillId="0" borderId="0" xfId="0" applyAlignment="1">
      <alignment horizontal="left" wrapText="1"/>
    </xf>
    <xf numFmtId="164" fontId="0" fillId="0" borderId="3" xfId="0" applyNumberFormat="1" applyFont="1" applyBorder="1" applyAlignment="1">
      <alignment vertical="center"/>
    </xf>
    <xf numFmtId="0" fontId="0" fillId="0" borderId="0" xfId="0" applyAlignment="1">
      <alignment horizontal="center" vertical="center" wrapText="1"/>
    </xf>
    <xf numFmtId="0" fontId="3" fillId="0" borderId="0" xfId="0" applyFont="1" applyAlignment="1">
      <alignment vertical="center" wrapText="1"/>
    </xf>
  </cellXfs>
  <cellStyles count="2">
    <cellStyle name="Normal" xfId="0" builtinId="0"/>
    <cellStyle name="Percent" xfId="1" builtinId="5"/>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A20" sqref="A20:F20"/>
    </sheetView>
  </sheetViews>
  <sheetFormatPr defaultRowHeight="15" x14ac:dyDescent="0.25"/>
  <cols>
    <col min="1" max="1" width="32.7109375" customWidth="1"/>
  </cols>
  <sheetData>
    <row r="1" spans="1:10" ht="18" x14ac:dyDescent="0.25">
      <c r="A1" s="1" t="s">
        <v>0</v>
      </c>
      <c r="B1" s="1"/>
      <c r="C1" s="1"/>
      <c r="D1" s="1"/>
      <c r="E1" s="1"/>
      <c r="F1" s="1"/>
      <c r="G1" s="1"/>
      <c r="H1" s="1"/>
      <c r="I1" s="1"/>
      <c r="J1" s="1"/>
    </row>
    <row r="2" spans="1:10" ht="18" x14ac:dyDescent="0.25">
      <c r="A2" s="1" t="s">
        <v>1</v>
      </c>
      <c r="B2" s="1"/>
      <c r="C2" s="1"/>
      <c r="D2" s="1"/>
      <c r="E2" s="1"/>
      <c r="F2" s="1"/>
      <c r="G2" s="1"/>
      <c r="H2" s="1"/>
      <c r="I2" s="1"/>
      <c r="J2" s="1"/>
    </row>
    <row r="3" spans="1:10" x14ac:dyDescent="0.25">
      <c r="A3" s="2" t="s">
        <v>2</v>
      </c>
      <c r="B3" s="2"/>
      <c r="C3" s="2"/>
      <c r="D3" s="2"/>
      <c r="E3" s="2"/>
      <c r="F3" s="2"/>
      <c r="G3" s="2"/>
      <c r="H3" s="2"/>
      <c r="I3" s="2"/>
      <c r="J3" s="2"/>
    </row>
    <row r="4" spans="1:10" x14ac:dyDescent="0.25">
      <c r="A4" s="3" t="s">
        <v>3</v>
      </c>
      <c r="B4" s="3"/>
      <c r="C4" s="3"/>
      <c r="D4" s="3"/>
      <c r="E4" s="3"/>
      <c r="F4" s="3"/>
      <c r="G4" s="3"/>
      <c r="H4" s="3"/>
      <c r="I4" s="3"/>
      <c r="J4" s="3"/>
    </row>
    <row r="5" spans="1:10" x14ac:dyDescent="0.25">
      <c r="A5" s="3" t="s">
        <v>4</v>
      </c>
      <c r="B5" s="3"/>
      <c r="C5" s="3"/>
      <c r="D5" s="3"/>
      <c r="E5" s="3"/>
      <c r="F5" s="3"/>
      <c r="G5" s="3"/>
      <c r="H5" s="3"/>
      <c r="I5" s="3"/>
      <c r="J5" s="3"/>
    </row>
    <row r="6" spans="1:10" x14ac:dyDescent="0.25">
      <c r="A6" s="3" t="s">
        <v>5</v>
      </c>
      <c r="B6" s="3"/>
      <c r="C6" s="3"/>
      <c r="D6" s="3"/>
      <c r="E6" s="3"/>
      <c r="F6" s="3"/>
      <c r="G6" s="3"/>
      <c r="H6" s="3"/>
      <c r="I6" s="3"/>
      <c r="J6" s="3"/>
    </row>
    <row r="7" spans="1:10" x14ac:dyDescent="0.25">
      <c r="A7" s="3" t="s">
        <v>6</v>
      </c>
      <c r="B7" s="3"/>
      <c r="C7" s="3"/>
      <c r="D7" s="3"/>
      <c r="E7" s="3"/>
      <c r="F7" s="3"/>
      <c r="G7" s="3"/>
      <c r="H7" s="3"/>
      <c r="I7" s="3"/>
      <c r="J7" s="3"/>
    </row>
    <row r="8" spans="1:10" x14ac:dyDescent="0.25">
      <c r="A8" s="4" t="s">
        <v>7</v>
      </c>
      <c r="B8" s="4"/>
      <c r="C8" s="4"/>
      <c r="D8" s="4"/>
      <c r="E8" s="4"/>
      <c r="F8" s="4"/>
      <c r="G8" s="4"/>
      <c r="H8" s="4"/>
      <c r="I8" s="4"/>
      <c r="J8" s="4"/>
    </row>
    <row r="9" spans="1:10" x14ac:dyDescent="0.25">
      <c r="A9" s="4" t="s">
        <v>8</v>
      </c>
      <c r="B9" s="4"/>
      <c r="C9" s="4"/>
      <c r="D9" s="4"/>
      <c r="E9" s="4"/>
      <c r="F9" s="4"/>
      <c r="G9" s="4"/>
      <c r="H9" s="4"/>
      <c r="I9" s="4"/>
      <c r="J9" s="4"/>
    </row>
    <row r="10" spans="1:10" x14ac:dyDescent="0.25">
      <c r="A10" s="3" t="s">
        <v>9</v>
      </c>
      <c r="B10" s="3"/>
      <c r="C10" s="3"/>
      <c r="D10" s="3"/>
      <c r="E10" s="3"/>
      <c r="F10" s="3"/>
      <c r="G10" s="3"/>
      <c r="H10" s="3"/>
      <c r="I10" s="3"/>
      <c r="J10" s="3"/>
    </row>
    <row r="11" spans="1:10" x14ac:dyDescent="0.25">
      <c r="A11" s="4" t="s">
        <v>10</v>
      </c>
      <c r="B11" s="4"/>
      <c r="C11" s="4"/>
      <c r="D11" s="4"/>
      <c r="E11" s="4"/>
      <c r="F11" s="4"/>
      <c r="G11" s="4"/>
      <c r="H11" s="4"/>
      <c r="I11" s="4"/>
      <c r="J11" s="4"/>
    </row>
    <row r="12" spans="1:10" x14ac:dyDescent="0.25">
      <c r="A12" s="4" t="s">
        <v>11</v>
      </c>
      <c r="B12" s="4"/>
      <c r="C12" s="4"/>
      <c r="D12" s="4"/>
      <c r="E12" s="4"/>
      <c r="F12" s="4"/>
      <c r="G12" s="4"/>
      <c r="H12" s="4"/>
      <c r="I12" s="4"/>
      <c r="J12" s="4"/>
    </row>
    <row r="13" spans="1:10" x14ac:dyDescent="0.25">
      <c r="A13" s="4" t="s">
        <v>12</v>
      </c>
      <c r="B13" s="4"/>
      <c r="C13" s="4"/>
      <c r="D13" s="4"/>
      <c r="E13" s="4"/>
      <c r="F13" s="4"/>
      <c r="G13" s="4"/>
      <c r="H13" s="4"/>
      <c r="I13" s="4"/>
      <c r="J13" s="4"/>
    </row>
    <row r="14" spans="1:10" x14ac:dyDescent="0.25">
      <c r="A14" s="4" t="s">
        <v>13</v>
      </c>
      <c r="B14" s="4"/>
      <c r="C14" s="4"/>
      <c r="D14" s="4"/>
      <c r="E14" s="4"/>
      <c r="F14" s="4"/>
      <c r="G14" s="4"/>
      <c r="H14" s="4"/>
      <c r="I14" s="4"/>
      <c r="J14" s="4"/>
    </row>
    <row r="15" spans="1:10" x14ac:dyDescent="0.25">
      <c r="A15" s="4" t="s">
        <v>14</v>
      </c>
      <c r="B15" s="4"/>
      <c r="C15" s="4"/>
      <c r="D15" s="4"/>
      <c r="E15" s="4"/>
      <c r="F15" s="4"/>
      <c r="G15" s="4"/>
      <c r="H15" s="4"/>
      <c r="I15" s="4"/>
      <c r="J15" s="4"/>
    </row>
    <row r="16" spans="1:10" x14ac:dyDescent="0.25">
      <c r="A16" s="4" t="s">
        <v>15</v>
      </c>
      <c r="B16" s="4"/>
      <c r="C16" s="4"/>
      <c r="D16" s="4"/>
      <c r="E16" s="4"/>
      <c r="F16" s="4"/>
      <c r="G16" s="4"/>
      <c r="H16" s="4"/>
      <c r="I16" s="4"/>
      <c r="J16" s="4"/>
    </row>
    <row r="17" spans="1:10" x14ac:dyDescent="0.25">
      <c r="A17" s="4" t="s">
        <v>16</v>
      </c>
      <c r="B17" s="4"/>
      <c r="C17" s="4"/>
      <c r="D17" s="4"/>
      <c r="E17" s="4"/>
      <c r="F17" s="4"/>
      <c r="G17" s="4"/>
      <c r="H17" s="4"/>
      <c r="I17" s="4"/>
      <c r="J17" s="4"/>
    </row>
    <row r="18" spans="1:10" x14ac:dyDescent="0.25">
      <c r="A18" s="3" t="s">
        <v>17</v>
      </c>
      <c r="B18" s="3"/>
      <c r="C18" s="3"/>
      <c r="D18" s="3"/>
      <c r="E18" s="3"/>
      <c r="F18" s="3"/>
      <c r="G18" s="3"/>
      <c r="H18" s="3"/>
      <c r="I18" s="3"/>
      <c r="J18" s="3"/>
    </row>
    <row r="19" spans="1:10" x14ac:dyDescent="0.25">
      <c r="A19" s="3" t="s">
        <v>18</v>
      </c>
      <c r="B19" s="3"/>
      <c r="C19" s="3"/>
      <c r="D19" s="3"/>
      <c r="E19" s="3"/>
      <c r="F19" s="3"/>
      <c r="G19" s="3"/>
      <c r="H19" s="3"/>
      <c r="I19" s="3"/>
      <c r="J19" s="3"/>
    </row>
    <row r="20" spans="1:10" ht="45" customHeight="1" x14ac:dyDescent="0.25">
      <c r="A20" s="7" t="s">
        <v>19</v>
      </c>
      <c r="B20" s="7"/>
      <c r="C20" s="7"/>
      <c r="D20" s="7"/>
      <c r="E20" s="7"/>
      <c r="F20" s="7"/>
    </row>
  </sheetData>
  <mergeCells count="20">
    <mergeCell ref="A19:J19"/>
    <mergeCell ref="A20:F20"/>
    <mergeCell ref="A13:J13"/>
    <mergeCell ref="A14:J14"/>
    <mergeCell ref="A15:J15"/>
    <mergeCell ref="A16:J16"/>
    <mergeCell ref="A17:J17"/>
    <mergeCell ref="A18:J18"/>
    <mergeCell ref="A7:J7"/>
    <mergeCell ref="A8:J8"/>
    <mergeCell ref="A9:J9"/>
    <mergeCell ref="A10:J10"/>
    <mergeCell ref="A11:J11"/>
    <mergeCell ref="A12:J12"/>
    <mergeCell ref="A1:J1"/>
    <mergeCell ref="A2:J2"/>
    <mergeCell ref="A3:J3"/>
    <mergeCell ref="A4:J4"/>
    <mergeCell ref="A5:J5"/>
    <mergeCell ref="A6:J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C12" sqref="C12"/>
    </sheetView>
  </sheetViews>
  <sheetFormatPr defaultRowHeight="15" x14ac:dyDescent="0.25"/>
  <cols>
    <col min="1" max="1" width="7.7109375" customWidth="1"/>
    <col min="2" max="2" width="16.140625" customWidth="1"/>
    <col min="3" max="3" width="13.42578125" customWidth="1"/>
    <col min="4" max="4" width="15.7109375" customWidth="1"/>
    <col min="5" max="5" width="13.42578125" customWidth="1"/>
    <col min="6" max="6" width="15.7109375" customWidth="1"/>
    <col min="7" max="7" width="13.42578125" customWidth="1"/>
  </cols>
  <sheetData>
    <row r="1" spans="1:7" ht="20.25" x14ac:dyDescent="0.3">
      <c r="A1" s="8" t="s">
        <v>20</v>
      </c>
      <c r="B1" s="9"/>
      <c r="C1" s="9"/>
      <c r="D1" s="9"/>
      <c r="E1" s="9"/>
      <c r="F1" s="9"/>
      <c r="G1" s="9"/>
    </row>
    <row r="2" spans="1:7" x14ac:dyDescent="0.25">
      <c r="A2" s="10" t="s">
        <v>21</v>
      </c>
    </row>
    <row r="3" spans="1:7" x14ac:dyDescent="0.25">
      <c r="A3" s="11" t="s">
        <v>22</v>
      </c>
      <c r="B3" s="11"/>
      <c r="C3" s="12">
        <f>'Paper Storage'!B10</f>
        <v>200</v>
      </c>
      <c r="D3" s="13" t="s">
        <v>23</v>
      </c>
      <c r="E3" s="14"/>
      <c r="F3" s="14"/>
      <c r="G3" s="15">
        <f>'Paper Storage'!B12</f>
        <v>0.1</v>
      </c>
    </row>
    <row r="4" spans="1:7" x14ac:dyDescent="0.25">
      <c r="A4" s="11" t="s">
        <v>24</v>
      </c>
      <c r="B4" s="11"/>
      <c r="C4" s="12">
        <f>'Paper Storage'!B11</f>
        <v>240000</v>
      </c>
      <c r="D4" s="13" t="s">
        <v>25</v>
      </c>
      <c r="E4" s="14"/>
      <c r="F4" s="14"/>
      <c r="G4" s="15">
        <f>'Paper Storage'!B13</f>
        <v>0.05</v>
      </c>
    </row>
    <row r="5" spans="1:7" x14ac:dyDescent="0.25">
      <c r="A5" s="16"/>
      <c r="B5" s="17"/>
    </row>
    <row r="6" spans="1:7" ht="16.5" x14ac:dyDescent="0.25">
      <c r="A6" s="18"/>
      <c r="B6" s="19" t="s">
        <v>26</v>
      </c>
      <c r="C6" s="20"/>
      <c r="D6" s="19" t="s">
        <v>27</v>
      </c>
      <c r="E6" s="20"/>
      <c r="F6" s="19" t="s">
        <v>28</v>
      </c>
      <c r="G6" s="20"/>
    </row>
    <row r="7" spans="1:7" ht="30" x14ac:dyDescent="0.25">
      <c r="A7" s="21" t="s">
        <v>29</v>
      </c>
      <c r="B7" s="21" t="s">
        <v>30</v>
      </c>
      <c r="C7" s="21" t="s">
        <v>31</v>
      </c>
      <c r="D7" s="21" t="s">
        <v>30</v>
      </c>
      <c r="E7" s="21" t="s">
        <v>31</v>
      </c>
      <c r="F7" s="21" t="s">
        <v>30</v>
      </c>
      <c r="G7" s="21" t="s">
        <v>31</v>
      </c>
    </row>
    <row r="8" spans="1:7" x14ac:dyDescent="0.25">
      <c r="A8" s="22">
        <v>1</v>
      </c>
      <c r="B8" s="23">
        <f>'Optimistic Scenario'!B11</f>
        <v>10020</v>
      </c>
      <c r="C8" s="24">
        <f>SUM(Scanning!B29)*C3</f>
        <v>36062.666666666672</v>
      </c>
      <c r="D8" s="23">
        <f>'Realistic Scenario'!B10</f>
        <v>7548</v>
      </c>
      <c r="E8" s="24">
        <f>SUM(Scanning!C29)*C3</f>
        <v>61212</v>
      </c>
      <c r="F8" s="23">
        <f>'Pessimistic Scenario'!B9</f>
        <v>5210.3999999999996</v>
      </c>
      <c r="G8" s="24">
        <f>SUM(Scanning!D29)*C3</f>
        <v>140400</v>
      </c>
    </row>
    <row r="9" spans="1:7" x14ac:dyDescent="0.25">
      <c r="A9" s="22">
        <v>2</v>
      </c>
      <c r="B9" s="23">
        <f>'Optimistic Scenario'!B12</f>
        <v>10881</v>
      </c>
      <c r="C9" s="23">
        <v>0</v>
      </c>
      <c r="D9" s="23">
        <f>'Realistic Scenario'!B11</f>
        <v>8175.9</v>
      </c>
      <c r="E9" s="23">
        <v>0</v>
      </c>
      <c r="F9" s="23">
        <f>'Pessimistic Scenario'!B10</f>
        <v>5714.82</v>
      </c>
      <c r="G9" s="23">
        <v>0</v>
      </c>
    </row>
    <row r="10" spans="1:7" x14ac:dyDescent="0.25">
      <c r="A10" s="22">
        <v>3</v>
      </c>
      <c r="B10" s="23">
        <f>'Optimistic Scenario'!B13</f>
        <v>11785.05</v>
      </c>
      <c r="C10" s="23">
        <v>0</v>
      </c>
      <c r="D10" s="23">
        <f>'Realistic Scenario'!B12</f>
        <v>8835.1949999999997</v>
      </c>
      <c r="E10" s="23">
        <v>0</v>
      </c>
      <c r="F10" s="23">
        <f>'Pessimistic Scenario'!B11</f>
        <v>6244.4609999999993</v>
      </c>
      <c r="G10" s="23">
        <v>0</v>
      </c>
    </row>
    <row r="11" spans="1:7" x14ac:dyDescent="0.25">
      <c r="A11" s="22">
        <v>4</v>
      </c>
      <c r="B11" s="23">
        <f>'Optimistic Scenario'!B14</f>
        <v>12734.3025</v>
      </c>
      <c r="C11" s="23">
        <v>0</v>
      </c>
      <c r="D11" s="23">
        <f>'Realistic Scenario'!B13</f>
        <v>9527.454749999999</v>
      </c>
      <c r="E11" s="23">
        <v>0</v>
      </c>
      <c r="F11" s="23">
        <f>'Pessimistic Scenario'!B12</f>
        <v>6800.5840499999995</v>
      </c>
      <c r="G11" s="23">
        <v>0</v>
      </c>
    </row>
    <row r="12" spans="1:7" x14ac:dyDescent="0.25">
      <c r="A12" s="22">
        <v>5</v>
      </c>
      <c r="B12" s="23">
        <f>'Optimistic Scenario'!B15</f>
        <v>13731.017625</v>
      </c>
      <c r="C12" s="23">
        <v>0</v>
      </c>
      <c r="D12" s="23">
        <f>'Realistic Scenario'!B14</f>
        <v>10254.327487499999</v>
      </c>
      <c r="E12" s="23">
        <v>0</v>
      </c>
      <c r="F12" s="23">
        <f>'Pessimistic Scenario'!B13</f>
        <v>7384.513252499999</v>
      </c>
      <c r="G12" s="23">
        <v>0</v>
      </c>
    </row>
    <row r="13" spans="1:7" x14ac:dyDescent="0.25">
      <c r="A13" s="22">
        <v>6</v>
      </c>
      <c r="B13" s="23">
        <f>'Optimistic Scenario'!B16</f>
        <v>14777.56850625</v>
      </c>
      <c r="C13" s="23">
        <v>0</v>
      </c>
      <c r="D13" s="23">
        <f>'Realistic Scenario'!B15</f>
        <v>11017.543861874999</v>
      </c>
      <c r="E13" s="23">
        <v>0</v>
      </c>
      <c r="F13" s="23">
        <f>'Pessimistic Scenario'!B14</f>
        <v>7997.6389151249987</v>
      </c>
      <c r="G13" s="23">
        <v>0</v>
      </c>
    </row>
    <row r="14" spans="1:7" x14ac:dyDescent="0.25">
      <c r="A14" s="22">
        <v>7</v>
      </c>
      <c r="B14" s="23">
        <f>'Optimistic Scenario'!B17</f>
        <v>15876.446931562499</v>
      </c>
      <c r="C14" s="23">
        <v>0</v>
      </c>
      <c r="D14" s="23">
        <f>'Realistic Scenario'!B16</f>
        <v>11818.921054968749</v>
      </c>
      <c r="E14" s="23">
        <v>0</v>
      </c>
      <c r="F14" s="23">
        <f>'Pessimistic Scenario'!B15</f>
        <v>8641.4208608812478</v>
      </c>
      <c r="G14" s="23">
        <v>0</v>
      </c>
    </row>
    <row r="15" spans="1:7" x14ac:dyDescent="0.25">
      <c r="A15" s="22">
        <v>8</v>
      </c>
      <c r="B15" s="23">
        <f>'Optimistic Scenario'!B18</f>
        <v>17030.269278140626</v>
      </c>
      <c r="C15" s="23">
        <v>0</v>
      </c>
      <c r="D15" s="23">
        <f>'Realistic Scenario'!B17</f>
        <v>12660.367107717186</v>
      </c>
      <c r="E15" s="23">
        <v>0</v>
      </c>
      <c r="F15" s="23">
        <f>'Pessimistic Scenario'!B16</f>
        <v>9317.3919039253105</v>
      </c>
      <c r="G15" s="23">
        <v>0</v>
      </c>
    </row>
    <row r="16" spans="1:7" x14ac:dyDescent="0.25">
      <c r="A16" s="22">
        <v>9</v>
      </c>
      <c r="B16" s="23">
        <f>'Optimistic Scenario'!B19</f>
        <v>18241.782742047657</v>
      </c>
      <c r="C16" s="23">
        <v>0</v>
      </c>
      <c r="D16" s="23">
        <f>'Realistic Scenario'!B18</f>
        <v>13543.885463103044</v>
      </c>
      <c r="E16" s="23">
        <v>0</v>
      </c>
      <c r="F16" s="23">
        <f>'Pessimistic Scenario'!B17</f>
        <v>10027.161499121576</v>
      </c>
      <c r="G16" s="23">
        <v>0</v>
      </c>
    </row>
    <row r="17" spans="1:7" x14ac:dyDescent="0.25">
      <c r="A17" s="22">
        <v>10</v>
      </c>
      <c r="B17" s="23">
        <f>'Optimistic Scenario'!B20</f>
        <v>19513.87187915004</v>
      </c>
      <c r="C17" s="23">
        <v>0</v>
      </c>
      <c r="D17" s="23">
        <f>'Realistic Scenario'!B19</f>
        <v>14471.579736258196</v>
      </c>
      <c r="E17" s="23">
        <v>0</v>
      </c>
      <c r="F17" s="23">
        <f>'Pessimistic Scenario'!B18</f>
        <v>10772.419574077654</v>
      </c>
      <c r="G17" s="23">
        <v>0</v>
      </c>
    </row>
    <row r="18" spans="1:7" x14ac:dyDescent="0.25">
      <c r="A18" s="22">
        <v>11</v>
      </c>
      <c r="B18" s="23">
        <f>'Optimistic Scenario'!B21</f>
        <v>20849.565473107541</v>
      </c>
      <c r="C18" s="23">
        <v>0</v>
      </c>
      <c r="D18" s="23">
        <f>'Realistic Scenario'!B20</f>
        <v>15445.658723071107</v>
      </c>
      <c r="E18" s="23">
        <v>0</v>
      </c>
      <c r="F18" s="23">
        <f>'Pessimistic Scenario'!B19</f>
        <v>11554.940552781536</v>
      </c>
      <c r="G18" s="23">
        <v>0</v>
      </c>
    </row>
    <row r="19" spans="1:7" x14ac:dyDescent="0.25">
      <c r="A19" s="22">
        <v>12</v>
      </c>
      <c r="B19" s="23">
        <f>'Optimistic Scenario'!B22</f>
        <v>22252.04374676292</v>
      </c>
      <c r="C19" s="23">
        <v>0</v>
      </c>
      <c r="D19" s="23">
        <f>'Realistic Scenario'!B21</f>
        <v>16468.441659224663</v>
      </c>
      <c r="E19" s="23">
        <v>0</v>
      </c>
      <c r="F19" s="23">
        <f>'Pessimistic Scenario'!B20</f>
        <v>12376.587580420613</v>
      </c>
      <c r="G19" s="23">
        <v>0</v>
      </c>
    </row>
    <row r="20" spans="1:7" x14ac:dyDescent="0.25">
      <c r="A20" s="22">
        <v>13</v>
      </c>
      <c r="B20" s="23">
        <f>'Optimistic Scenario'!B23</f>
        <v>23724.645934101067</v>
      </c>
      <c r="C20" s="23">
        <v>0</v>
      </c>
      <c r="D20" s="23">
        <f>'Realistic Scenario'!B22</f>
        <v>17542.363742185895</v>
      </c>
      <c r="E20" s="23">
        <v>0</v>
      </c>
      <c r="F20" s="23">
        <f>'Pessimistic Scenario'!B21</f>
        <v>13239.316959441645</v>
      </c>
      <c r="G20" s="23">
        <v>0</v>
      </c>
    </row>
    <row r="21" spans="1:7" x14ac:dyDescent="0.25">
      <c r="A21" s="22">
        <v>14</v>
      </c>
      <c r="B21" s="23">
        <f>'Optimistic Scenario'!B24</f>
        <v>25270.87823080612</v>
      </c>
      <c r="C21" s="23">
        <v>0</v>
      </c>
      <c r="D21" s="23">
        <f>'Realistic Scenario'!B23</f>
        <v>18669.981929295191</v>
      </c>
      <c r="E21" s="23">
        <v>0</v>
      </c>
      <c r="F21" s="23">
        <f>'Pessimistic Scenario'!B22</f>
        <v>14145.182807413727</v>
      </c>
      <c r="G21" s="23">
        <v>0</v>
      </c>
    </row>
    <row r="22" spans="1:7" x14ac:dyDescent="0.25">
      <c r="A22" s="22">
        <v>15</v>
      </c>
      <c r="B22" s="23">
        <f>'Optimistic Scenario'!B25</f>
        <v>26894.422142346426</v>
      </c>
      <c r="C22" s="23">
        <v>0</v>
      </c>
      <c r="D22" s="23">
        <f>'Realistic Scenario'!B24</f>
        <v>19853.981025759949</v>
      </c>
      <c r="E22" s="23">
        <v>0</v>
      </c>
      <c r="F22" s="23">
        <f>'Pessimistic Scenario'!B23</f>
        <v>15096.341947784413</v>
      </c>
      <c r="G22" s="23">
        <v>0</v>
      </c>
    </row>
    <row r="23" spans="1:7" x14ac:dyDescent="0.25">
      <c r="A23" s="22">
        <v>16</v>
      </c>
      <c r="B23" s="23">
        <f>'Optimistic Scenario'!B26</f>
        <v>28599.143249463748</v>
      </c>
      <c r="C23" s="23">
        <v>0</v>
      </c>
      <c r="D23" s="23">
        <f>'Realistic Scenario'!B25</f>
        <v>21097.180077047946</v>
      </c>
      <c r="E23" s="23">
        <v>0</v>
      </c>
      <c r="F23" s="23">
        <f>'Pessimistic Scenario'!B24</f>
        <v>16095.059045173633</v>
      </c>
      <c r="G23" s="23">
        <v>0</v>
      </c>
    </row>
    <row r="24" spans="1:7" x14ac:dyDescent="0.25">
      <c r="A24" s="22">
        <v>17</v>
      </c>
      <c r="B24" s="23">
        <f>'Optimistic Scenario'!B27</f>
        <v>30389.100411936935</v>
      </c>
      <c r="C24" s="23">
        <v>0</v>
      </c>
      <c r="D24" s="23">
        <f>'Realistic Scenario'!B26</f>
        <v>22402.539080900344</v>
      </c>
      <c r="E24" s="23">
        <v>0</v>
      </c>
      <c r="F24" s="23">
        <f>'Pessimistic Scenario'!B25</f>
        <v>17143.711997432314</v>
      </c>
      <c r="G24" s="23">
        <v>0</v>
      </c>
    </row>
    <row r="25" spans="1:7" x14ac:dyDescent="0.25">
      <c r="A25" s="22">
        <v>18</v>
      </c>
      <c r="B25" s="23">
        <f>'Optimistic Scenario'!B28</f>
        <v>32268.555432533783</v>
      </c>
      <c r="C25" s="23">
        <v>0</v>
      </c>
      <c r="D25" s="23">
        <f>'Realistic Scenario'!B27</f>
        <v>23773.16603494536</v>
      </c>
      <c r="E25" s="23">
        <v>0</v>
      </c>
      <c r="F25" s="23">
        <f>'Pessimistic Scenario'!B26</f>
        <v>18244.797597303928</v>
      </c>
      <c r="G25" s="23">
        <v>0</v>
      </c>
    </row>
    <row r="26" spans="1:7" x14ac:dyDescent="0.25">
      <c r="A26" s="22">
        <v>19</v>
      </c>
      <c r="B26" s="23">
        <f>'Optimistic Scenario'!B29</f>
        <v>34241.983204160475</v>
      </c>
      <c r="C26" s="23">
        <v>0</v>
      </c>
      <c r="D26" s="23">
        <f>'Realistic Scenario'!B28</f>
        <v>25212.324336692629</v>
      </c>
      <c r="E26" s="23">
        <v>0</v>
      </c>
      <c r="F26" s="23">
        <f>'Pessimistic Scenario'!B27</f>
        <v>19400.937477169125</v>
      </c>
      <c r="G26" s="23">
        <v>0</v>
      </c>
    </row>
    <row r="27" spans="1:7" x14ac:dyDescent="0.25">
      <c r="A27" s="22">
        <v>20</v>
      </c>
      <c r="B27" s="23">
        <f>'Optimistic Scenario'!B30</f>
        <v>36314.0823643685</v>
      </c>
      <c r="C27" s="23">
        <v>0</v>
      </c>
      <c r="D27" s="23">
        <f>'Realistic Scenario'!B29</f>
        <v>26723.44055352726</v>
      </c>
      <c r="E27" s="23">
        <v>0</v>
      </c>
      <c r="F27" s="23">
        <f>'Pessimistic Scenario'!B28</f>
        <v>20614.884351027584</v>
      </c>
      <c r="G27" s="23">
        <v>0</v>
      </c>
    </row>
    <row r="28" spans="1:7" x14ac:dyDescent="0.25">
      <c r="A28" s="22">
        <v>21</v>
      </c>
      <c r="B28" s="23">
        <f>'Optimistic Scenario'!B31</f>
        <v>38489.786482586926</v>
      </c>
      <c r="C28" s="23">
        <v>0</v>
      </c>
      <c r="D28" s="23">
        <f>'Realistic Scenario'!B30</f>
        <v>28310.112581203623</v>
      </c>
      <c r="E28" s="23">
        <v>0</v>
      </c>
      <c r="F28" s="23">
        <f>'Pessimistic Scenario'!B29</f>
        <v>21889.528568578964</v>
      </c>
      <c r="G28" s="23">
        <v>0</v>
      </c>
    </row>
    <row r="29" spans="1:7" x14ac:dyDescent="0.25">
      <c r="A29" s="22">
        <v>22</v>
      </c>
      <c r="B29" s="23">
        <f>'Optimistic Scenario'!B32</f>
        <v>40774.275806716272</v>
      </c>
      <c r="C29" s="23">
        <v>0</v>
      </c>
      <c r="D29" s="23">
        <f>'Realistic Scenario'!B31</f>
        <v>29976.118210263805</v>
      </c>
      <c r="E29" s="23">
        <v>0</v>
      </c>
      <c r="F29" s="23">
        <f>'Pessimistic Scenario'!B30</f>
        <v>23227.904997007914</v>
      </c>
      <c r="G29" s="23">
        <v>0</v>
      </c>
    </row>
    <row r="30" spans="1:7" x14ac:dyDescent="0.25">
      <c r="A30" s="22">
        <v>23</v>
      </c>
      <c r="B30" s="23">
        <f>'Optimistic Scenario'!B33</f>
        <v>43172.989597052088</v>
      </c>
      <c r="C30" s="23">
        <v>0</v>
      </c>
      <c r="D30" s="23">
        <f>'Realistic Scenario'!B32</f>
        <v>31725.424120776996</v>
      </c>
      <c r="E30" s="23">
        <v>0</v>
      </c>
      <c r="F30" s="23">
        <f>'Pessimistic Scenario'!B31</f>
        <v>24633.200246858309</v>
      </c>
      <c r="G30" s="23">
        <v>0</v>
      </c>
    </row>
    <row r="31" spans="1:7" x14ac:dyDescent="0.25">
      <c r="A31" s="22">
        <v>24</v>
      </c>
      <c r="B31" s="23">
        <f>'Optimistic Scenario'!B34</f>
        <v>45691.639076904692</v>
      </c>
      <c r="C31" s="23">
        <v>0</v>
      </c>
      <c r="D31" s="23">
        <f>'Realistic Scenario'!B33</f>
        <v>33562.195326815847</v>
      </c>
      <c r="E31" s="23">
        <v>0</v>
      </c>
      <c r="F31" s="23">
        <f>'Pessimistic Scenario'!B32</f>
        <v>26108.760259201223</v>
      </c>
      <c r="G31" s="23">
        <v>0</v>
      </c>
    </row>
    <row r="32" spans="1:7" x14ac:dyDescent="0.25">
      <c r="A32" s="22">
        <v>25</v>
      </c>
      <c r="B32" s="23">
        <f>'Optimistic Scenario'!B35</f>
        <v>48336.221030749926</v>
      </c>
      <c r="C32" s="23">
        <v>0</v>
      </c>
      <c r="D32" s="23">
        <f>'Realistic Scenario'!B34</f>
        <v>35490.805093156639</v>
      </c>
      <c r="E32" s="23">
        <v>0</v>
      </c>
      <c r="F32" s="23">
        <f>'Pessimistic Scenario'!B33</f>
        <v>27658.098272161285</v>
      </c>
      <c r="G32" s="23">
        <v>0</v>
      </c>
    </row>
    <row r="33" spans="1:7" x14ac:dyDescent="0.25">
      <c r="A33" s="22">
        <v>26</v>
      </c>
      <c r="B33" s="23">
        <f>'Optimistic Scenario'!B36</f>
        <v>51113.03208228742</v>
      </c>
      <c r="C33" s="23">
        <v>0</v>
      </c>
      <c r="D33" s="23">
        <f>'Realistic Scenario'!B35</f>
        <v>37515.845347814473</v>
      </c>
      <c r="E33" s="23">
        <v>0</v>
      </c>
      <c r="F33" s="23">
        <f>'Pessimistic Scenario'!B34</f>
        <v>29284.903185769348</v>
      </c>
      <c r="G33" s="23">
        <v>0</v>
      </c>
    </row>
    <row r="34" spans="1:7" x14ac:dyDescent="0.25">
      <c r="A34" s="22">
        <v>27</v>
      </c>
      <c r="B34" s="23">
        <f>'Optimistic Scenario'!B37</f>
        <v>54028.68368640179</v>
      </c>
      <c r="C34" s="23">
        <v>0</v>
      </c>
      <c r="D34" s="23">
        <f>'Realistic Scenario'!B36</f>
        <v>39642.137615205196</v>
      </c>
      <c r="E34" s="23">
        <v>0</v>
      </c>
      <c r="F34" s="23">
        <f>'Pessimistic Scenario'!B35</f>
        <v>30993.048345057818</v>
      </c>
      <c r="G34" s="23">
        <v>0</v>
      </c>
    </row>
    <row r="35" spans="1:7" x14ac:dyDescent="0.25">
      <c r="A35" s="22">
        <v>28</v>
      </c>
      <c r="B35" s="23">
        <f>'Optimistic Scenario'!B38</f>
        <v>57090.117870721879</v>
      </c>
      <c r="C35" s="23">
        <v>0</v>
      </c>
      <c r="D35" s="23">
        <f>'Realistic Scenario'!B37</f>
        <v>41874.744495965453</v>
      </c>
      <c r="E35" s="23">
        <v>0</v>
      </c>
      <c r="F35" s="23">
        <f>'Pessimistic Scenario'!B36</f>
        <v>32786.600762310707</v>
      </c>
      <c r="G35" s="23">
        <v>0</v>
      </c>
    </row>
    <row r="36" spans="1:7" x14ac:dyDescent="0.25">
      <c r="A36" s="22">
        <v>29</v>
      </c>
      <c r="B36" s="23">
        <f>'Optimistic Scenario'!B39</f>
        <v>60304.623764257973</v>
      </c>
      <c r="C36" s="23">
        <v>0</v>
      </c>
      <c r="D36" s="23">
        <f>'Realistic Scenario'!B38</f>
        <v>44218.981720763724</v>
      </c>
      <c r="E36" s="23">
        <v>0</v>
      </c>
      <c r="F36" s="23">
        <f>'Pessimistic Scenario'!B37</f>
        <v>34669.830800426244</v>
      </c>
      <c r="G36" s="23">
        <v>0</v>
      </c>
    </row>
    <row r="37" spans="1:7" x14ac:dyDescent="0.25">
      <c r="A37" s="22">
        <v>30</v>
      </c>
      <c r="B37" s="23">
        <f>'Optimistic Scenario'!B40</f>
        <v>63679.854952470872</v>
      </c>
      <c r="C37" s="23">
        <v>0</v>
      </c>
      <c r="D37" s="23">
        <f>'Realistic Scenario'!B39</f>
        <v>46680.430806801909</v>
      </c>
      <c r="E37" s="23">
        <v>0</v>
      </c>
      <c r="F37" s="23">
        <f>'Pessimistic Scenario'!B38</f>
        <v>36647.222340447559</v>
      </c>
      <c r="G37" s="23">
        <v>0</v>
      </c>
    </row>
    <row r="38" spans="1:7" x14ac:dyDescent="0.25">
      <c r="A38" s="22">
        <v>31</v>
      </c>
      <c r="B38" s="23">
        <f>'Optimistic Scenario'!B41</f>
        <v>67223.847700094411</v>
      </c>
      <c r="C38" s="23">
        <v>0</v>
      </c>
      <c r="D38" s="23">
        <f>'Realistic Scenario'!B40</f>
        <v>49264.952347142003</v>
      </c>
      <c r="E38" s="23">
        <v>0</v>
      </c>
      <c r="F38" s="23">
        <f>'Pessimistic Scenario'!B39</f>
        <v>38723.483457469934</v>
      </c>
      <c r="G38" s="23">
        <v>0</v>
      </c>
    </row>
    <row r="39" spans="1:7" x14ac:dyDescent="0.25">
      <c r="A39" s="22">
        <v>32</v>
      </c>
      <c r="B39" s="23">
        <f>'Optimistic Scenario'!B42</f>
        <v>70945.040085099128</v>
      </c>
      <c r="C39" s="23">
        <v>0</v>
      </c>
      <c r="D39" s="23">
        <f>'Realistic Scenario'!B41</f>
        <v>51978.699964499101</v>
      </c>
      <c r="E39" s="23">
        <v>0</v>
      </c>
      <c r="F39" s="23">
        <f>'Pessimistic Scenario'!B40</f>
        <v>40903.557630343428</v>
      </c>
      <c r="G39" s="23">
        <v>0</v>
      </c>
    </row>
    <row r="40" spans="1:7" x14ac:dyDescent="0.25">
      <c r="A40" s="22">
        <v>33</v>
      </c>
      <c r="B40" s="23">
        <f>'Optimistic Scenario'!B43</f>
        <v>74852.292089354087</v>
      </c>
      <c r="C40" s="23">
        <v>0</v>
      </c>
      <c r="D40" s="23">
        <f>'Realistic Scenario'!B42</f>
        <v>54828.134962724056</v>
      </c>
      <c r="E40" s="23">
        <v>0</v>
      </c>
      <c r="F40" s="23">
        <f>'Pessimistic Scenario'!B41</f>
        <v>43192.635511860601</v>
      </c>
      <c r="G40" s="23">
        <v>0</v>
      </c>
    </row>
    <row r="41" spans="1:7" x14ac:dyDescent="0.25">
      <c r="A41" s="22">
        <v>34</v>
      </c>
      <c r="B41" s="23">
        <f>'Optimistic Scenario'!B44</f>
        <v>78954.906693821787</v>
      </c>
      <c r="C41" s="23">
        <v>0</v>
      </c>
      <c r="D41" s="23">
        <f>'Realistic Scenario'!B43</f>
        <v>57820.041710860256</v>
      </c>
      <c r="E41" s="23">
        <v>0</v>
      </c>
      <c r="F41" s="23">
        <f>'Pessimistic Scenario'!B42</f>
        <v>45596.167287453631</v>
      </c>
      <c r="G41" s="23">
        <v>0</v>
      </c>
    </row>
    <row r="42" spans="1:7" x14ac:dyDescent="0.25">
      <c r="A42" s="22">
        <v>35</v>
      </c>
      <c r="B42" s="23">
        <f>'Optimistic Scenario'!B45</f>
        <v>83262.652028512879</v>
      </c>
      <c r="C42" s="23">
        <v>0</v>
      </c>
      <c r="D42" s="23">
        <f>'Realistic Scenario'!B44</f>
        <v>60961.543796403268</v>
      </c>
      <c r="E42" s="23">
        <v>0</v>
      </c>
      <c r="F42" s="23">
        <f>'Pessimistic Scenario'!B43</f>
        <v>48119.875651826311</v>
      </c>
      <c r="G42" s="23">
        <v>0</v>
      </c>
    </row>
  </sheetData>
  <mergeCells count="8">
    <mergeCell ref="A1:G1"/>
    <mergeCell ref="A3:B3"/>
    <mergeCell ref="D3:F3"/>
    <mergeCell ref="A4:B4"/>
    <mergeCell ref="D4:F4"/>
    <mergeCell ref="B6:C6"/>
    <mergeCell ref="D6:E6"/>
    <mergeCell ref="F6:G6"/>
  </mergeCells>
  <conditionalFormatting sqref="B8:B42">
    <cfRule type="cellIs" dxfId="14" priority="6" stopIfTrue="1" operator="greaterThan">
      <formula>$C$8</formula>
    </cfRule>
  </conditionalFormatting>
  <conditionalFormatting sqref="B8:B24">
    <cfRule type="cellIs" dxfId="13" priority="5" stopIfTrue="1" operator="greaterThan">
      <formula>$C$8</formula>
    </cfRule>
  </conditionalFormatting>
  <conditionalFormatting sqref="F8:F42">
    <cfRule type="cellIs" dxfId="12" priority="4" stopIfTrue="1" operator="greaterThan">
      <formula>$G$8</formula>
    </cfRule>
  </conditionalFormatting>
  <conditionalFormatting sqref="B30:B42">
    <cfRule type="cellIs" dxfId="11" priority="3" stopIfTrue="1" operator="greaterThan">
      <formula>$C$8</formula>
    </cfRule>
  </conditionalFormatting>
  <conditionalFormatting sqref="D30:D42">
    <cfRule type="cellIs" dxfId="10" priority="2" stopIfTrue="1" operator="greaterThan">
      <formula>$E$8</formula>
    </cfRule>
  </conditionalFormatting>
  <conditionalFormatting sqref="B25:B42">
    <cfRule type="cellIs" dxfId="9" priority="1" stopIfTrue="1" operator="greaterThan">
      <formula>$C$8</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13" workbookViewId="0">
      <selection activeCell="B43" sqref="B43"/>
    </sheetView>
  </sheetViews>
  <sheetFormatPr defaultRowHeight="15" x14ac:dyDescent="0.25"/>
  <cols>
    <col min="1" max="1" width="48.28515625" customWidth="1"/>
    <col min="2" max="4" width="14.5703125" customWidth="1"/>
  </cols>
  <sheetData>
    <row r="1" spans="1:5" ht="18" x14ac:dyDescent="0.25">
      <c r="A1" s="25" t="s">
        <v>32</v>
      </c>
    </row>
    <row r="2" spans="1:5" x14ac:dyDescent="0.25">
      <c r="A2" s="26" t="s">
        <v>21</v>
      </c>
    </row>
    <row r="3" spans="1:5" x14ac:dyDescent="0.25">
      <c r="A3" s="3" t="s">
        <v>33</v>
      </c>
      <c r="B3" s="3"/>
      <c r="C3" s="3"/>
      <c r="D3" s="3"/>
    </row>
    <row r="4" spans="1:5" x14ac:dyDescent="0.25">
      <c r="A4" s="3" t="s">
        <v>34</v>
      </c>
      <c r="B4" s="3"/>
      <c r="C4" s="3"/>
      <c r="D4" s="3"/>
    </row>
    <row r="5" spans="1:5" x14ac:dyDescent="0.25">
      <c r="A5" s="3" t="s">
        <v>35</v>
      </c>
      <c r="B5" s="3"/>
      <c r="C5" s="3"/>
      <c r="D5" s="3"/>
    </row>
    <row r="6" spans="1:5" x14ac:dyDescent="0.25">
      <c r="A6" s="27" t="s">
        <v>36</v>
      </c>
      <c r="B6" s="27"/>
      <c r="C6" s="27"/>
      <c r="D6" s="27"/>
    </row>
    <row r="7" spans="1:5" x14ac:dyDescent="0.25">
      <c r="A7" s="27" t="s">
        <v>37</v>
      </c>
      <c r="B7" s="27"/>
      <c r="C7" s="27"/>
      <c r="D7" s="27"/>
    </row>
    <row r="8" spans="1:5" x14ac:dyDescent="0.25">
      <c r="A8" s="27" t="s">
        <v>38</v>
      </c>
      <c r="B8" s="27"/>
      <c r="C8" s="27"/>
      <c r="D8" s="27"/>
    </row>
    <row r="9" spans="1:5" x14ac:dyDescent="0.25">
      <c r="A9" s="3" t="s">
        <v>39</v>
      </c>
      <c r="B9" s="3"/>
      <c r="C9" s="3"/>
      <c r="D9" s="3"/>
    </row>
    <row r="10" spans="1:5" x14ac:dyDescent="0.25">
      <c r="A10" s="28" t="s">
        <v>40</v>
      </c>
      <c r="B10" s="29">
        <v>200</v>
      </c>
    </row>
    <row r="11" spans="1:5" x14ac:dyDescent="0.25">
      <c r="A11" s="28" t="s">
        <v>41</v>
      </c>
      <c r="B11" s="30">
        <f>SUM(B10*1200)</f>
        <v>240000</v>
      </c>
    </row>
    <row r="12" spans="1:5" x14ac:dyDescent="0.25">
      <c r="A12" s="28" t="s">
        <v>42</v>
      </c>
      <c r="B12" s="31">
        <v>0.1</v>
      </c>
    </row>
    <row r="13" spans="1:5" x14ac:dyDescent="0.25">
      <c r="A13" s="28" t="s">
        <v>43</v>
      </c>
      <c r="B13" s="31">
        <v>0.05</v>
      </c>
    </row>
    <row r="14" spans="1:5" x14ac:dyDescent="0.25">
      <c r="A14" s="28"/>
      <c r="B14" s="32"/>
    </row>
    <row r="15" spans="1:5" x14ac:dyDescent="0.25">
      <c r="A15" s="33" t="s">
        <v>44</v>
      </c>
      <c r="B15" s="34"/>
      <c r="C15" s="34"/>
      <c r="D15" s="34"/>
      <c r="E15" s="35"/>
    </row>
    <row r="17" spans="1:4" ht="16.5" x14ac:dyDescent="0.25">
      <c r="A17" s="36"/>
      <c r="B17" s="21" t="s">
        <v>45</v>
      </c>
      <c r="C17" s="21" t="s">
        <v>46</v>
      </c>
      <c r="D17" s="21" t="s">
        <v>47</v>
      </c>
    </row>
    <row r="18" spans="1:4" x14ac:dyDescent="0.25">
      <c r="A18" s="37" t="s">
        <v>48</v>
      </c>
      <c r="B18" s="38">
        <v>1.65</v>
      </c>
      <c r="C18" s="38">
        <v>1.75</v>
      </c>
      <c r="D18" s="38">
        <v>2</v>
      </c>
    </row>
    <row r="19" spans="1:4" x14ac:dyDescent="0.25">
      <c r="A19" s="37" t="s">
        <v>49</v>
      </c>
      <c r="B19" s="39">
        <v>20</v>
      </c>
      <c r="C19" s="39">
        <v>30</v>
      </c>
      <c r="D19" s="39">
        <v>40</v>
      </c>
    </row>
    <row r="20" spans="1:4" x14ac:dyDescent="0.25">
      <c r="A20" s="37" t="s">
        <v>50</v>
      </c>
      <c r="B20" s="39">
        <v>2</v>
      </c>
      <c r="C20" s="39">
        <v>3</v>
      </c>
      <c r="D20" s="39">
        <v>4</v>
      </c>
    </row>
    <row r="21" spans="1:4" x14ac:dyDescent="0.25">
      <c r="A21" s="37" t="s">
        <v>51</v>
      </c>
      <c r="B21" s="39">
        <v>2.16</v>
      </c>
      <c r="C21" s="39">
        <v>2.59</v>
      </c>
      <c r="D21" s="39">
        <v>3.5</v>
      </c>
    </row>
    <row r="22" spans="1:4" x14ac:dyDescent="0.25">
      <c r="A22" s="37" t="s">
        <v>52</v>
      </c>
      <c r="B22" s="39">
        <v>1.21</v>
      </c>
      <c r="C22" s="39">
        <v>2</v>
      </c>
      <c r="D22" s="39">
        <v>3</v>
      </c>
    </row>
    <row r="23" spans="1:4" x14ac:dyDescent="0.25">
      <c r="A23" s="37" t="s">
        <v>53</v>
      </c>
      <c r="B23" s="39">
        <v>1.21</v>
      </c>
      <c r="C23" s="39">
        <v>2</v>
      </c>
      <c r="D23" s="39">
        <v>3</v>
      </c>
    </row>
    <row r="24" spans="1:4" x14ac:dyDescent="0.25">
      <c r="A24" s="40"/>
      <c r="B24" s="41"/>
      <c r="C24" s="41"/>
      <c r="D24" s="41"/>
    </row>
    <row r="25" spans="1:4" x14ac:dyDescent="0.25">
      <c r="A25" s="42"/>
      <c r="B25" s="21" t="s">
        <v>45</v>
      </c>
      <c r="C25" s="21" t="s">
        <v>46</v>
      </c>
      <c r="D25" s="21" t="s">
        <v>47</v>
      </c>
    </row>
    <row r="26" spans="1:4" x14ac:dyDescent="0.25">
      <c r="A26" s="37" t="s">
        <v>54</v>
      </c>
      <c r="B26" s="43">
        <f>SUM(B18:B20)</f>
        <v>23.65</v>
      </c>
      <c r="C26" s="43">
        <f>SUM(C18:C20)</f>
        <v>34.75</v>
      </c>
      <c r="D26" s="43">
        <f>SUM(D18:D20)</f>
        <v>46</v>
      </c>
    </row>
    <row r="27" spans="1:4" x14ac:dyDescent="0.25">
      <c r="A27" s="37" t="s">
        <v>55</v>
      </c>
      <c r="B27" s="44">
        <f>SUM(B26*B10)</f>
        <v>4730</v>
      </c>
      <c r="C27" s="44">
        <f>SUM(C26*B10)</f>
        <v>6950</v>
      </c>
      <c r="D27" s="44">
        <f>SUM(D26*B10)</f>
        <v>9200</v>
      </c>
    </row>
    <row r="28" spans="1:4" x14ac:dyDescent="0.25">
      <c r="A28" s="37" t="s">
        <v>56</v>
      </c>
      <c r="B28" s="44">
        <f>SUM(B21*B10)</f>
        <v>432</v>
      </c>
      <c r="C28" s="44">
        <f>SUM(C21*B10)</f>
        <v>518</v>
      </c>
      <c r="D28" s="44">
        <f>SUM(D21*B10)</f>
        <v>700</v>
      </c>
    </row>
    <row r="29" spans="1:4" x14ac:dyDescent="0.25">
      <c r="A29" s="37" t="s">
        <v>57</v>
      </c>
      <c r="B29" s="44">
        <f>SUM(B22+B23)*(B10*B12)</f>
        <v>48.4</v>
      </c>
      <c r="C29" s="44">
        <f>SUM(C22+C23)*(B10*B12)</f>
        <v>80</v>
      </c>
      <c r="D29" s="44">
        <f>SUM(D22+D23)*(B10*B12)</f>
        <v>120</v>
      </c>
    </row>
    <row r="30" spans="1:4" x14ac:dyDescent="0.25">
      <c r="B30" s="45"/>
      <c r="C30" s="45"/>
      <c r="D30" s="45"/>
    </row>
    <row r="33" spans="5:7" x14ac:dyDescent="0.25">
      <c r="E33" s="5"/>
      <c r="F33" s="5"/>
      <c r="G33" s="5"/>
    </row>
    <row r="34" spans="5:7" x14ac:dyDescent="0.25">
      <c r="E34" s="27"/>
      <c r="F34" s="27"/>
    </row>
    <row r="35" spans="5:7" x14ac:dyDescent="0.25">
      <c r="E35" s="27"/>
      <c r="F35" s="27"/>
    </row>
    <row r="36" spans="5:7" x14ac:dyDescent="0.25">
      <c r="E36" s="27"/>
      <c r="F36" s="27"/>
    </row>
    <row r="37" spans="5:7" x14ac:dyDescent="0.25">
      <c r="E37" s="27"/>
      <c r="F37" s="27"/>
    </row>
    <row r="38" spans="5:7" x14ac:dyDescent="0.25">
      <c r="E38" s="5"/>
      <c r="F38" s="5"/>
    </row>
  </sheetData>
  <mergeCells count="5">
    <mergeCell ref="A3:D3"/>
    <mergeCell ref="A4:D4"/>
    <mergeCell ref="A5:D5"/>
    <mergeCell ref="A9:D9"/>
    <mergeCell ref="A15:D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A7" workbookViewId="0">
      <selection activeCell="B34" sqref="B34"/>
    </sheetView>
  </sheetViews>
  <sheetFormatPr defaultRowHeight="15" x14ac:dyDescent="0.25"/>
  <cols>
    <col min="1" max="1" width="95.85546875" customWidth="1"/>
    <col min="2" max="3" width="13.42578125" customWidth="1"/>
    <col min="4" max="4" width="14.42578125" customWidth="1"/>
  </cols>
  <sheetData>
    <row r="1" spans="1:5" ht="18" x14ac:dyDescent="0.25">
      <c r="A1" s="46" t="s">
        <v>58</v>
      </c>
    </row>
    <row r="2" spans="1:5" x14ac:dyDescent="0.25">
      <c r="A2" s="26" t="s">
        <v>21</v>
      </c>
    </row>
    <row r="3" spans="1:5" ht="37.5" customHeight="1" x14ac:dyDescent="0.25">
      <c r="A3" s="47" t="s">
        <v>59</v>
      </c>
      <c r="B3" s="47"/>
      <c r="C3" s="47"/>
      <c r="D3" s="47"/>
    </row>
    <row r="4" spans="1:5" ht="37.5" customHeight="1" x14ac:dyDescent="0.25">
      <c r="A4" s="47" t="s">
        <v>60</v>
      </c>
      <c r="B4" s="47"/>
      <c r="C4" s="47"/>
      <c r="D4" s="47"/>
    </row>
    <row r="5" spans="1:5" ht="37.5" customHeight="1" x14ac:dyDescent="0.25">
      <c r="A5" s="47" t="s">
        <v>61</v>
      </c>
      <c r="B5" s="47"/>
      <c r="C5" s="47"/>
      <c r="D5" s="47"/>
    </row>
    <row r="6" spans="1:5" ht="37.5" customHeight="1" x14ac:dyDescent="0.25">
      <c r="A6" s="47" t="s">
        <v>62</v>
      </c>
      <c r="B6" s="47"/>
      <c r="C6" s="47"/>
      <c r="D6" s="47"/>
    </row>
    <row r="7" spans="1:5" ht="37.5" customHeight="1" x14ac:dyDescent="0.25">
      <c r="A7" s="47" t="s">
        <v>63</v>
      </c>
      <c r="B7" s="47"/>
      <c r="C7" s="47"/>
      <c r="D7" s="47"/>
    </row>
    <row r="8" spans="1:5" ht="37.5" customHeight="1" x14ac:dyDescent="0.25">
      <c r="A8" s="47" t="s">
        <v>64</v>
      </c>
      <c r="B8" s="47"/>
      <c r="C8" s="47"/>
      <c r="D8" s="47"/>
    </row>
    <row r="9" spans="1:5" x14ac:dyDescent="0.25">
      <c r="A9" s="48"/>
      <c r="B9" s="48"/>
      <c r="C9" s="48"/>
      <c r="D9" s="48"/>
    </row>
    <row r="10" spans="1:5" x14ac:dyDescent="0.25">
      <c r="A10" s="33" t="s">
        <v>44</v>
      </c>
      <c r="B10" s="34"/>
      <c r="C10" s="34"/>
      <c r="D10" s="34"/>
      <c r="E10" s="35"/>
    </row>
    <row r="12" spans="1:5" x14ac:dyDescent="0.25">
      <c r="A12" s="49" t="s">
        <v>65</v>
      </c>
      <c r="B12" s="21" t="s">
        <v>45</v>
      </c>
      <c r="C12" s="21" t="s">
        <v>46</v>
      </c>
      <c r="D12" s="21" t="s">
        <v>47</v>
      </c>
    </row>
    <row r="13" spans="1:5" x14ac:dyDescent="0.25">
      <c r="A13" s="37" t="s">
        <v>66</v>
      </c>
      <c r="B13" s="50">
        <v>1200</v>
      </c>
      <c r="C13" s="50">
        <v>800</v>
      </c>
      <c r="D13" s="50">
        <v>600</v>
      </c>
    </row>
    <row r="14" spans="1:5" x14ac:dyDescent="0.25">
      <c r="A14" s="37" t="s">
        <v>67</v>
      </c>
      <c r="B14" s="50">
        <v>2500</v>
      </c>
      <c r="C14" s="50">
        <v>2000</v>
      </c>
      <c r="D14" s="50">
        <v>1500</v>
      </c>
    </row>
    <row r="15" spans="1:5" x14ac:dyDescent="0.25">
      <c r="A15" s="37" t="s">
        <v>68</v>
      </c>
      <c r="B15" s="50">
        <v>200</v>
      </c>
      <c r="C15" s="50">
        <v>150</v>
      </c>
      <c r="D15" s="50">
        <v>100</v>
      </c>
    </row>
    <row r="16" spans="1:5" x14ac:dyDescent="0.25">
      <c r="A16" s="37" t="s">
        <v>69</v>
      </c>
      <c r="B16" s="50">
        <v>60</v>
      </c>
      <c r="C16" s="50">
        <v>40</v>
      </c>
      <c r="D16" s="50">
        <v>20</v>
      </c>
    </row>
    <row r="17" spans="1:9" x14ac:dyDescent="0.25">
      <c r="A17" s="37" t="s">
        <v>70</v>
      </c>
      <c r="B17" s="50">
        <v>2400</v>
      </c>
      <c r="C17" s="50">
        <v>2000</v>
      </c>
      <c r="D17" s="50">
        <v>1500</v>
      </c>
    </row>
    <row r="18" spans="1:9" x14ac:dyDescent="0.25">
      <c r="A18" s="27"/>
      <c r="B18" s="51"/>
      <c r="C18" s="51"/>
      <c r="D18" s="51"/>
    </row>
    <row r="19" spans="1:9" x14ac:dyDescent="0.25">
      <c r="A19" s="49" t="s">
        <v>71</v>
      </c>
      <c r="B19" s="52">
        <v>12.5</v>
      </c>
      <c r="C19" s="52">
        <v>15</v>
      </c>
      <c r="D19" s="52">
        <v>20</v>
      </c>
    </row>
    <row r="20" spans="1:9" x14ac:dyDescent="0.25">
      <c r="A20" s="27"/>
      <c r="B20" s="51"/>
      <c r="C20" s="51"/>
      <c r="D20" s="51"/>
    </row>
    <row r="21" spans="1:9" x14ac:dyDescent="0.25">
      <c r="A21" s="49" t="s">
        <v>72</v>
      </c>
      <c r="B21" s="21" t="s">
        <v>45</v>
      </c>
      <c r="C21" s="21" t="s">
        <v>46</v>
      </c>
      <c r="D21" s="21" t="s">
        <v>47</v>
      </c>
    </row>
    <row r="22" spans="1:9" x14ac:dyDescent="0.25">
      <c r="A22" s="37" t="s">
        <v>73</v>
      </c>
      <c r="B22" s="53">
        <f>SUM(B19/B13)</f>
        <v>1.0416666666666666E-2</v>
      </c>
      <c r="C22" s="53">
        <f>SUM(C19/C13)</f>
        <v>1.8749999999999999E-2</v>
      </c>
      <c r="D22" s="53">
        <f>SUM(D19/D13)</f>
        <v>3.3333333333333333E-2</v>
      </c>
    </row>
    <row r="23" spans="1:9" x14ac:dyDescent="0.25">
      <c r="A23" s="37" t="s">
        <v>31</v>
      </c>
      <c r="B23" s="53">
        <f>SUM(B19/B14)</f>
        <v>5.0000000000000001E-3</v>
      </c>
      <c r="C23" s="53">
        <f>SUM(C19/C14)</f>
        <v>7.4999999999999997E-3</v>
      </c>
      <c r="D23" s="53">
        <f>SUM(D19/D14)</f>
        <v>1.3333333333333334E-2</v>
      </c>
    </row>
    <row r="24" spans="1:9" x14ac:dyDescent="0.25">
      <c r="A24" s="37" t="s">
        <v>74</v>
      </c>
      <c r="B24" s="53">
        <f>SUM(B19/B15)</f>
        <v>6.25E-2</v>
      </c>
      <c r="C24" s="53">
        <f>SUM(C19/C15)</f>
        <v>0.1</v>
      </c>
      <c r="D24" s="53">
        <f>SUM(D19/D15)</f>
        <v>0.2</v>
      </c>
    </row>
    <row r="25" spans="1:9" x14ac:dyDescent="0.25">
      <c r="A25" s="37" t="s">
        <v>75</v>
      </c>
      <c r="B25" s="53">
        <f>SUM(B19/B16)/3</f>
        <v>6.9444444444444448E-2</v>
      </c>
      <c r="C25" s="53">
        <f>SUM(C19/C16)/3</f>
        <v>0.125</v>
      </c>
      <c r="D25" s="53">
        <f>SUM(D19/D16)/3</f>
        <v>0.33333333333333331</v>
      </c>
    </row>
    <row r="26" spans="1:9" x14ac:dyDescent="0.25">
      <c r="A26" s="37" t="s">
        <v>76</v>
      </c>
      <c r="B26" s="54">
        <v>2.8999999999999998E-3</v>
      </c>
      <c r="C26" s="54">
        <v>3.8E-3</v>
      </c>
      <c r="D26" s="54">
        <v>5.0000000000000001E-3</v>
      </c>
      <c r="G26" s="55"/>
      <c r="H26" s="55"/>
      <c r="I26" s="55"/>
    </row>
    <row r="27" spans="1:9" x14ac:dyDescent="0.25">
      <c r="A27" s="37" t="s">
        <v>77</v>
      </c>
      <c r="B27" s="53">
        <f>SUM(B22:B26)</f>
        <v>0.15026111111111112</v>
      </c>
      <c r="C27" s="53">
        <f>SUM(C22:C26)</f>
        <v>0.25505</v>
      </c>
      <c r="D27" s="53">
        <f>SUM(D22:D26)</f>
        <v>0.58499999999999996</v>
      </c>
      <c r="G27" s="56"/>
      <c r="H27" s="56"/>
      <c r="I27" s="56"/>
    </row>
    <row r="28" spans="1:9" x14ac:dyDescent="0.25">
      <c r="A28" s="57"/>
      <c r="B28" s="58"/>
      <c r="C28" s="58"/>
      <c r="D28" s="58"/>
      <c r="G28" s="56"/>
      <c r="H28" s="56"/>
      <c r="I28" s="56"/>
    </row>
    <row r="29" spans="1:9" x14ac:dyDescent="0.25">
      <c r="A29" s="49" t="s">
        <v>78</v>
      </c>
      <c r="B29" s="59">
        <f>SUM(B27*1200)</f>
        <v>180.31333333333336</v>
      </c>
      <c r="C29" s="59">
        <f>SUM(C27*1200)</f>
        <v>306.06</v>
      </c>
      <c r="D29" s="59">
        <f>SUM(D27*1200)</f>
        <v>702</v>
      </c>
    </row>
    <row r="30" spans="1:9" x14ac:dyDescent="0.25">
      <c r="B30" s="17"/>
      <c r="C30" s="17"/>
      <c r="D30" s="17"/>
    </row>
    <row r="33" spans="5:6" x14ac:dyDescent="0.25">
      <c r="E33" s="5"/>
      <c r="F33" s="5"/>
    </row>
    <row r="34" spans="5:6" x14ac:dyDescent="0.25">
      <c r="E34" s="5"/>
      <c r="F34" s="5"/>
    </row>
    <row r="35" spans="5:6" x14ac:dyDescent="0.25">
      <c r="E35" s="5"/>
      <c r="F35" s="5"/>
    </row>
    <row r="36" spans="5:6" x14ac:dyDescent="0.25">
      <c r="E36" s="5"/>
      <c r="F36" s="5"/>
    </row>
    <row r="37" spans="5:6" x14ac:dyDescent="0.25">
      <c r="E37" s="5"/>
      <c r="F37" s="5"/>
    </row>
  </sheetData>
  <mergeCells count="7">
    <mergeCell ref="A10:D10"/>
    <mergeCell ref="A3:D3"/>
    <mergeCell ref="A4:D4"/>
    <mergeCell ref="A5:D5"/>
    <mergeCell ref="A6:D6"/>
    <mergeCell ref="A7:D7"/>
    <mergeCell ref="A8:D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29" workbookViewId="0">
      <selection activeCell="C59" sqref="C59"/>
    </sheetView>
  </sheetViews>
  <sheetFormatPr defaultColWidth="10" defaultRowHeight="15" x14ac:dyDescent="0.25"/>
  <cols>
    <col min="1" max="1" width="6" customWidth="1"/>
    <col min="2" max="4" width="16.85546875" customWidth="1"/>
    <col min="5" max="5" width="13.7109375" customWidth="1"/>
  </cols>
  <sheetData>
    <row r="1" spans="1:7" ht="29.45" customHeight="1" x14ac:dyDescent="0.25">
      <c r="A1" s="60" t="s">
        <v>79</v>
      </c>
      <c r="B1" s="61"/>
      <c r="C1" s="61"/>
      <c r="D1" s="61"/>
      <c r="E1" s="61"/>
      <c r="F1" s="61"/>
      <c r="G1" s="61"/>
    </row>
    <row r="2" spans="1:7" ht="13.9" customHeight="1" x14ac:dyDescent="0.25">
      <c r="A2" s="62"/>
    </row>
    <row r="3" spans="1:7" x14ac:dyDescent="0.25">
      <c r="A3" s="10" t="s">
        <v>21</v>
      </c>
    </row>
    <row r="4" spans="1:7" ht="16.149999999999999" customHeight="1" x14ac:dyDescent="0.25">
      <c r="A4" s="63" t="s">
        <v>22</v>
      </c>
      <c r="B4" s="64"/>
      <c r="C4" s="63"/>
      <c r="D4" s="65">
        <f>'Paper Storage'!B10</f>
        <v>200</v>
      </c>
      <c r="E4" s="27"/>
      <c r="F4" s="27"/>
    </row>
    <row r="5" spans="1:7" ht="16.149999999999999" customHeight="1" x14ac:dyDescent="0.25">
      <c r="A5" s="63" t="s">
        <v>24</v>
      </c>
      <c r="B5" s="64"/>
      <c r="C5" s="63"/>
      <c r="D5" s="65">
        <f>'Paper Storage'!B11</f>
        <v>240000</v>
      </c>
      <c r="E5" s="27"/>
      <c r="F5" s="27"/>
    </row>
    <row r="6" spans="1:7" ht="16.149999999999999" customHeight="1" x14ac:dyDescent="0.25">
      <c r="A6" s="66" t="s">
        <v>80</v>
      </c>
      <c r="B6" s="66"/>
      <c r="C6" s="67"/>
      <c r="D6" s="67"/>
      <c r="E6" s="66"/>
      <c r="F6" s="68">
        <f>'Paper Storage'!B13</f>
        <v>0.05</v>
      </c>
    </row>
    <row r="7" spans="1:7" x14ac:dyDescent="0.25">
      <c r="A7" s="16"/>
      <c r="B7" s="17"/>
    </row>
    <row r="8" spans="1:7" x14ac:dyDescent="0.25">
      <c r="A8" s="16"/>
      <c r="B8" s="17"/>
    </row>
    <row r="9" spans="1:7" ht="28.9" customHeight="1" x14ac:dyDescent="0.25">
      <c r="A9" s="69" t="s">
        <v>81</v>
      </c>
      <c r="B9" s="70"/>
      <c r="C9" s="70"/>
      <c r="D9" s="70"/>
      <c r="E9" s="70"/>
      <c r="F9" s="34"/>
      <c r="G9" s="34"/>
    </row>
    <row r="10" spans="1:7" ht="45.6" customHeight="1" x14ac:dyDescent="0.25">
      <c r="A10" s="21" t="s">
        <v>29</v>
      </c>
      <c r="B10" s="21" t="s">
        <v>30</v>
      </c>
      <c r="C10" s="21" t="s">
        <v>82</v>
      </c>
      <c r="D10" s="21" t="s">
        <v>83</v>
      </c>
      <c r="E10" s="21" t="s">
        <v>31</v>
      </c>
    </row>
    <row r="11" spans="1:7" ht="13.9" customHeight="1" x14ac:dyDescent="0.25">
      <c r="A11" s="37">
        <v>1</v>
      </c>
      <c r="B11" s="23">
        <f>SUM('Paper Storage'!D27:D29)</f>
        <v>10020</v>
      </c>
      <c r="C11" s="23">
        <f>SUM('Paper Storage'!D27:D29)</f>
        <v>10020</v>
      </c>
      <c r="D11" s="23">
        <v>0</v>
      </c>
      <c r="E11" s="24">
        <f>SUM(D4*Scanning!B29)</f>
        <v>36062.666666666672</v>
      </c>
    </row>
    <row r="12" spans="1:7" ht="13.9" customHeight="1" x14ac:dyDescent="0.25">
      <c r="A12" s="37">
        <v>2</v>
      </c>
      <c r="B12" s="23">
        <f>SUM(B11+C12)</f>
        <v>10881</v>
      </c>
      <c r="C12" s="23">
        <f>SUM('Paper Storage'!D28:D29)+D12</f>
        <v>861</v>
      </c>
      <c r="D12" s="23">
        <f>SUM('Paper Storage'!D28:D29)*F6</f>
        <v>41</v>
      </c>
      <c r="E12" s="23">
        <v>0</v>
      </c>
    </row>
    <row r="13" spans="1:7" ht="13.9" customHeight="1" x14ac:dyDescent="0.25">
      <c r="A13" s="37">
        <v>3</v>
      </c>
      <c r="B13" s="23">
        <f>SUM(B12+C13)</f>
        <v>11785.05</v>
      </c>
      <c r="C13" s="23">
        <f>SUM(C12+D13)</f>
        <v>904.05</v>
      </c>
      <c r="D13" s="23">
        <f>SUM(C12*F6)</f>
        <v>43.050000000000004</v>
      </c>
      <c r="E13" s="23">
        <v>0</v>
      </c>
    </row>
    <row r="14" spans="1:7" ht="13.9" customHeight="1" x14ac:dyDescent="0.25">
      <c r="A14" s="37">
        <v>4</v>
      </c>
      <c r="B14" s="23">
        <f t="shared" ref="B14:C29" si="0">SUM(B13+C14)</f>
        <v>12734.3025</v>
      </c>
      <c r="C14" s="23">
        <f>SUM(C13+D14)</f>
        <v>949.25249999999994</v>
      </c>
      <c r="D14" s="23">
        <f>SUM(C13*F6)</f>
        <v>45.202500000000001</v>
      </c>
      <c r="E14" s="23">
        <v>0</v>
      </c>
    </row>
    <row r="15" spans="1:7" ht="13.9" customHeight="1" x14ac:dyDescent="0.25">
      <c r="A15" s="37">
        <v>5</v>
      </c>
      <c r="B15" s="23">
        <f t="shared" si="0"/>
        <v>13731.017625</v>
      </c>
      <c r="C15" s="23">
        <f>SUM(C14+D15)</f>
        <v>996.71512499999994</v>
      </c>
      <c r="D15" s="23">
        <f>SUM(C14*F6)</f>
        <v>47.462625000000003</v>
      </c>
      <c r="E15" s="23">
        <v>0</v>
      </c>
    </row>
    <row r="16" spans="1:7" ht="13.9" customHeight="1" x14ac:dyDescent="0.25">
      <c r="A16" s="37">
        <v>6</v>
      </c>
      <c r="B16" s="23">
        <f t="shared" si="0"/>
        <v>14777.56850625</v>
      </c>
      <c r="C16" s="23">
        <f t="shared" si="0"/>
        <v>1046.55088125</v>
      </c>
      <c r="D16" s="23">
        <f>SUM(C15*F6)</f>
        <v>49.835756250000003</v>
      </c>
      <c r="E16" s="23">
        <v>0</v>
      </c>
    </row>
    <row r="17" spans="1:5" ht="13.9" customHeight="1" x14ac:dyDescent="0.25">
      <c r="A17" s="37">
        <v>7</v>
      </c>
      <c r="B17" s="23">
        <f t="shared" si="0"/>
        <v>15876.446931562499</v>
      </c>
      <c r="C17" s="23">
        <f t="shared" si="0"/>
        <v>1098.8784253125</v>
      </c>
      <c r="D17" s="23">
        <f>SUM(C16*F6)</f>
        <v>52.327544062500003</v>
      </c>
      <c r="E17" s="23">
        <v>0</v>
      </c>
    </row>
    <row r="18" spans="1:5" ht="13.9" customHeight="1" x14ac:dyDescent="0.25">
      <c r="A18" s="37">
        <v>8</v>
      </c>
      <c r="B18" s="23">
        <f t="shared" si="0"/>
        <v>17030.269278140626</v>
      </c>
      <c r="C18" s="23">
        <f t="shared" si="0"/>
        <v>1153.822346578125</v>
      </c>
      <c r="D18" s="23">
        <f>SUM(C17*F6)</f>
        <v>54.943921265625001</v>
      </c>
      <c r="E18" s="23">
        <v>0</v>
      </c>
    </row>
    <row r="19" spans="1:5" ht="13.9" customHeight="1" x14ac:dyDescent="0.25">
      <c r="A19" s="37">
        <v>9</v>
      </c>
      <c r="B19" s="23">
        <f t="shared" si="0"/>
        <v>18241.782742047657</v>
      </c>
      <c r="C19" s="23">
        <f t="shared" si="0"/>
        <v>1211.5134639070313</v>
      </c>
      <c r="D19" s="23">
        <f>SUM(C18*F6)</f>
        <v>57.691117328906252</v>
      </c>
      <c r="E19" s="23">
        <v>0</v>
      </c>
    </row>
    <row r="20" spans="1:5" ht="13.9" customHeight="1" x14ac:dyDescent="0.25">
      <c r="A20" s="37">
        <v>10</v>
      </c>
      <c r="B20" s="23">
        <f t="shared" si="0"/>
        <v>19513.87187915004</v>
      </c>
      <c r="C20" s="23">
        <f t="shared" si="0"/>
        <v>1272.0891371023829</v>
      </c>
      <c r="D20" s="23">
        <f>SUM(C19*F6)</f>
        <v>60.57567319535157</v>
      </c>
      <c r="E20" s="23">
        <v>0</v>
      </c>
    </row>
    <row r="21" spans="1:5" ht="13.9" customHeight="1" x14ac:dyDescent="0.25">
      <c r="A21" s="37">
        <v>11</v>
      </c>
      <c r="B21" s="23">
        <f t="shared" si="0"/>
        <v>20849.565473107541</v>
      </c>
      <c r="C21" s="23">
        <f t="shared" si="0"/>
        <v>1335.6935939575021</v>
      </c>
      <c r="D21" s="23">
        <f>SUM(C20*F6)</f>
        <v>63.604456855119146</v>
      </c>
      <c r="E21" s="23">
        <v>0</v>
      </c>
    </row>
    <row r="22" spans="1:5" ht="13.9" customHeight="1" x14ac:dyDescent="0.25">
      <c r="A22" s="37">
        <v>12</v>
      </c>
      <c r="B22" s="23">
        <f t="shared" si="0"/>
        <v>22252.04374676292</v>
      </c>
      <c r="C22" s="23">
        <f t="shared" si="0"/>
        <v>1402.4782736553773</v>
      </c>
      <c r="D22" s="23">
        <f>SUM(C21*F6)</f>
        <v>66.784679697875106</v>
      </c>
      <c r="E22" s="23">
        <v>0</v>
      </c>
    </row>
    <row r="23" spans="1:5" ht="13.9" customHeight="1" x14ac:dyDescent="0.25">
      <c r="A23" s="37">
        <v>13</v>
      </c>
      <c r="B23" s="23">
        <f t="shared" si="0"/>
        <v>23724.645934101067</v>
      </c>
      <c r="C23" s="23">
        <f t="shared" si="0"/>
        <v>1472.6021873381462</v>
      </c>
      <c r="D23" s="23">
        <f>SUM(C22*F6)</f>
        <v>70.123913682768872</v>
      </c>
      <c r="E23" s="23">
        <v>0</v>
      </c>
    </row>
    <row r="24" spans="1:5" ht="13.9" customHeight="1" x14ac:dyDescent="0.25">
      <c r="A24" s="37">
        <v>14</v>
      </c>
      <c r="B24" s="23">
        <f t="shared" si="0"/>
        <v>25270.87823080612</v>
      </c>
      <c r="C24" s="23">
        <f t="shared" si="0"/>
        <v>1546.2322967050536</v>
      </c>
      <c r="D24" s="23">
        <f>SUM(C23*F6)</f>
        <v>73.63010936690732</v>
      </c>
      <c r="E24" s="23">
        <v>0</v>
      </c>
    </row>
    <row r="25" spans="1:5" ht="13.9" customHeight="1" x14ac:dyDescent="0.25">
      <c r="A25" s="37">
        <v>15</v>
      </c>
      <c r="B25" s="23">
        <f t="shared" si="0"/>
        <v>26894.422142346426</v>
      </c>
      <c r="C25" s="23">
        <f t="shared" si="0"/>
        <v>1623.5439115403062</v>
      </c>
      <c r="D25" s="23">
        <f>SUM(C24*F6)</f>
        <v>77.311614835252684</v>
      </c>
      <c r="E25" s="23">
        <v>0</v>
      </c>
    </row>
    <row r="26" spans="1:5" ht="13.9" customHeight="1" x14ac:dyDescent="0.25">
      <c r="A26" s="37">
        <v>16</v>
      </c>
      <c r="B26" s="71">
        <f t="shared" si="0"/>
        <v>28599.143249463748</v>
      </c>
      <c r="C26" s="23">
        <f t="shared" si="0"/>
        <v>1704.7211071173215</v>
      </c>
      <c r="D26" s="23">
        <f>SUM(C25*F6)</f>
        <v>81.177195577015311</v>
      </c>
      <c r="E26" s="23">
        <v>0</v>
      </c>
    </row>
    <row r="27" spans="1:5" ht="13.9" customHeight="1" x14ac:dyDescent="0.25">
      <c r="A27" s="37">
        <v>17</v>
      </c>
      <c r="B27" s="23">
        <f t="shared" si="0"/>
        <v>30389.100411936935</v>
      </c>
      <c r="C27" s="23">
        <f t="shared" si="0"/>
        <v>1789.9571624731875</v>
      </c>
      <c r="D27" s="23">
        <f>SUM(C26*F6)</f>
        <v>85.236055355866085</v>
      </c>
      <c r="E27" s="23">
        <v>0</v>
      </c>
    </row>
    <row r="28" spans="1:5" x14ac:dyDescent="0.25">
      <c r="A28" s="37">
        <v>18</v>
      </c>
      <c r="B28" s="23">
        <f t="shared" si="0"/>
        <v>32268.555432533783</v>
      </c>
      <c r="C28" s="23">
        <f t="shared" si="0"/>
        <v>1879.4550205968469</v>
      </c>
      <c r="D28" s="23">
        <f>SUM(C27*F6)</f>
        <v>89.497858123659384</v>
      </c>
      <c r="E28" s="23">
        <v>0</v>
      </c>
    </row>
    <row r="29" spans="1:5" x14ac:dyDescent="0.25">
      <c r="A29" s="37">
        <v>19</v>
      </c>
      <c r="B29" s="23">
        <f t="shared" si="0"/>
        <v>34241.983204160475</v>
      </c>
      <c r="C29" s="23">
        <f t="shared" si="0"/>
        <v>1973.4277716266893</v>
      </c>
      <c r="D29" s="23">
        <f>SUM(C28*F6)</f>
        <v>93.972751029842357</v>
      </c>
      <c r="E29" s="23">
        <v>0</v>
      </c>
    </row>
    <row r="30" spans="1:5" x14ac:dyDescent="0.25">
      <c r="A30" s="37">
        <v>20</v>
      </c>
      <c r="B30" s="23">
        <f t="shared" ref="B30:C44" si="1">SUM(B29+C30)</f>
        <v>36314.0823643685</v>
      </c>
      <c r="C30" s="23">
        <f t="shared" si="1"/>
        <v>2072.0991602080239</v>
      </c>
      <c r="D30" s="23">
        <f>SUM(C29*F6)</f>
        <v>98.671388581334469</v>
      </c>
      <c r="E30" s="23">
        <v>0</v>
      </c>
    </row>
    <row r="31" spans="1:5" x14ac:dyDescent="0.25">
      <c r="A31" s="37">
        <v>21</v>
      </c>
      <c r="B31" s="23">
        <f t="shared" si="1"/>
        <v>38489.786482586926</v>
      </c>
      <c r="C31" s="23">
        <f t="shared" si="1"/>
        <v>2175.7041182184253</v>
      </c>
      <c r="D31" s="23">
        <f>SUM(C30*F6)</f>
        <v>103.60495801040121</v>
      </c>
      <c r="E31" s="23">
        <v>0</v>
      </c>
    </row>
    <row r="32" spans="1:5" x14ac:dyDescent="0.25">
      <c r="A32" s="37">
        <v>22</v>
      </c>
      <c r="B32" s="23">
        <f t="shared" si="1"/>
        <v>40774.275806716272</v>
      </c>
      <c r="C32" s="23">
        <f t="shared" si="1"/>
        <v>2284.4893241293466</v>
      </c>
      <c r="D32" s="23">
        <f>SUM(C31*F6)</f>
        <v>108.78520591092126</v>
      </c>
      <c r="E32" s="23">
        <v>0</v>
      </c>
    </row>
    <row r="33" spans="1:5" x14ac:dyDescent="0.25">
      <c r="A33" s="37">
        <v>23</v>
      </c>
      <c r="B33" s="23">
        <f t="shared" si="1"/>
        <v>43172.989597052088</v>
      </c>
      <c r="C33" s="23">
        <f t="shared" si="1"/>
        <v>2398.7137903358139</v>
      </c>
      <c r="D33" s="23">
        <f>SUM(C32*F6)</f>
        <v>114.22446620646734</v>
      </c>
      <c r="E33" s="23">
        <v>0</v>
      </c>
    </row>
    <row r="34" spans="1:5" x14ac:dyDescent="0.25">
      <c r="A34" s="37">
        <v>24</v>
      </c>
      <c r="B34" s="23">
        <f t="shared" si="1"/>
        <v>45691.639076904692</v>
      </c>
      <c r="C34" s="23">
        <f t="shared" si="1"/>
        <v>2518.6494798526046</v>
      </c>
      <c r="D34" s="23">
        <f>SUM(C33*F6)</f>
        <v>119.9356895167907</v>
      </c>
      <c r="E34" s="23">
        <v>0</v>
      </c>
    </row>
    <row r="35" spans="1:5" x14ac:dyDescent="0.25">
      <c r="A35" s="37">
        <v>25</v>
      </c>
      <c r="B35" s="23">
        <f t="shared" si="1"/>
        <v>48336.221030749926</v>
      </c>
      <c r="C35" s="23">
        <f t="shared" si="1"/>
        <v>2644.5819538452347</v>
      </c>
      <c r="D35" s="23">
        <f>SUM(C34*F6)</f>
        <v>125.93247399263024</v>
      </c>
      <c r="E35" s="23">
        <v>0</v>
      </c>
    </row>
    <row r="36" spans="1:5" x14ac:dyDescent="0.25">
      <c r="A36" s="37">
        <v>26</v>
      </c>
      <c r="B36" s="23">
        <f t="shared" si="1"/>
        <v>51113.03208228742</v>
      </c>
      <c r="C36" s="23">
        <f t="shared" si="1"/>
        <v>2776.8110515374965</v>
      </c>
      <c r="D36" s="23">
        <f>SUM(C35*F6)</f>
        <v>132.22909769226175</v>
      </c>
      <c r="E36" s="23">
        <v>0</v>
      </c>
    </row>
    <row r="37" spans="1:5" x14ac:dyDescent="0.25">
      <c r="A37" s="37">
        <v>27</v>
      </c>
      <c r="B37" s="23">
        <f t="shared" si="1"/>
        <v>54028.68368640179</v>
      </c>
      <c r="C37" s="23">
        <f t="shared" si="1"/>
        <v>2915.6516041143714</v>
      </c>
      <c r="D37" s="23">
        <f>SUM(C36*F6)</f>
        <v>138.84055257687484</v>
      </c>
      <c r="E37" s="23">
        <v>0</v>
      </c>
    </row>
    <row r="38" spans="1:5" x14ac:dyDescent="0.25">
      <c r="A38" s="37">
        <v>28</v>
      </c>
      <c r="B38" s="23">
        <f t="shared" si="1"/>
        <v>57090.117870721879</v>
      </c>
      <c r="C38" s="23">
        <f t="shared" si="1"/>
        <v>3061.43418432009</v>
      </c>
      <c r="D38" s="23">
        <f>SUM(C37*F6)</f>
        <v>145.78258020571857</v>
      </c>
      <c r="E38" s="23">
        <v>0</v>
      </c>
    </row>
    <row r="39" spans="1:5" x14ac:dyDescent="0.25">
      <c r="A39" s="37">
        <v>29</v>
      </c>
      <c r="B39" s="23">
        <f t="shared" si="1"/>
        <v>60304.623764257973</v>
      </c>
      <c r="C39" s="23">
        <f t="shared" si="1"/>
        <v>3214.5058935360944</v>
      </c>
      <c r="D39" s="23">
        <f>SUM(C38*F6)</f>
        <v>153.07170921600451</v>
      </c>
      <c r="E39" s="23">
        <v>0</v>
      </c>
    </row>
    <row r="40" spans="1:5" x14ac:dyDescent="0.25">
      <c r="A40" s="37">
        <v>30</v>
      </c>
      <c r="B40" s="23">
        <f t="shared" si="1"/>
        <v>63679.854952470872</v>
      </c>
      <c r="C40" s="23">
        <f t="shared" si="1"/>
        <v>3375.2311882128993</v>
      </c>
      <c r="D40" s="23">
        <f>SUM(C39*F6)</f>
        <v>160.72529467680474</v>
      </c>
      <c r="E40" s="23">
        <v>0</v>
      </c>
    </row>
    <row r="41" spans="1:5" x14ac:dyDescent="0.25">
      <c r="A41" s="37">
        <v>31</v>
      </c>
      <c r="B41" s="23">
        <f t="shared" si="1"/>
        <v>67223.847700094411</v>
      </c>
      <c r="C41" s="23">
        <f t="shared" si="1"/>
        <v>3543.9927476235443</v>
      </c>
      <c r="D41" s="23">
        <f>SUM(C40*F6)</f>
        <v>168.76155941064496</v>
      </c>
      <c r="E41" s="23">
        <v>0</v>
      </c>
    </row>
    <row r="42" spans="1:5" x14ac:dyDescent="0.25">
      <c r="A42" s="37">
        <v>32</v>
      </c>
      <c r="B42" s="23">
        <f t="shared" si="1"/>
        <v>70945.040085099128</v>
      </c>
      <c r="C42" s="23">
        <f t="shared" si="1"/>
        <v>3721.1923850047215</v>
      </c>
      <c r="D42" s="23">
        <f>SUM(C41*F6)</f>
        <v>177.19963738117724</v>
      </c>
      <c r="E42" s="23">
        <v>0</v>
      </c>
    </row>
    <row r="43" spans="1:5" x14ac:dyDescent="0.25">
      <c r="A43" s="37">
        <v>33</v>
      </c>
      <c r="B43" s="23">
        <f t="shared" si="1"/>
        <v>74852.292089354087</v>
      </c>
      <c r="C43" s="23">
        <f t="shared" si="1"/>
        <v>3907.2520042549577</v>
      </c>
      <c r="D43" s="23">
        <f>SUM(C42*F6)</f>
        <v>186.0596192502361</v>
      </c>
      <c r="E43" s="23">
        <v>0</v>
      </c>
    </row>
    <row r="44" spans="1:5" x14ac:dyDescent="0.25">
      <c r="A44" s="37">
        <v>34</v>
      </c>
      <c r="B44" s="23">
        <f t="shared" si="1"/>
        <v>78954.906693821787</v>
      </c>
      <c r="C44" s="23">
        <f t="shared" si="1"/>
        <v>4102.6146044677052</v>
      </c>
      <c r="D44" s="23">
        <f>SUM(C43*F6)</f>
        <v>195.36260021274791</v>
      </c>
      <c r="E44" s="23">
        <v>0</v>
      </c>
    </row>
    <row r="45" spans="1:5" x14ac:dyDescent="0.25">
      <c r="A45" s="37">
        <v>35</v>
      </c>
      <c r="B45" s="23">
        <f>SUM(B44+C45)</f>
        <v>83262.652028512879</v>
      </c>
      <c r="C45" s="23">
        <f>SUM(C44+D45)</f>
        <v>4307.7453346910906</v>
      </c>
      <c r="D45" s="23">
        <f>SUM(C44*F6)</f>
        <v>205.13073022338529</v>
      </c>
      <c r="E45" s="23">
        <v>0</v>
      </c>
    </row>
  </sheetData>
  <mergeCells count="4">
    <mergeCell ref="A1:G1"/>
    <mergeCell ref="A4:C4"/>
    <mergeCell ref="A5:C5"/>
    <mergeCell ref="A9:G9"/>
  </mergeCells>
  <conditionalFormatting sqref="B11:B27">
    <cfRule type="cellIs" dxfId="8" priority="3" stopIfTrue="1" operator="greaterThan">
      <formula>$E$11</formula>
    </cfRule>
  </conditionalFormatting>
  <conditionalFormatting sqref="B28:B44">
    <cfRule type="cellIs" dxfId="7" priority="2" stopIfTrue="1" operator="greaterThan">
      <formula>$E$11</formula>
    </cfRule>
  </conditionalFormatting>
  <conditionalFormatting sqref="B45">
    <cfRule type="cellIs" dxfId="6" priority="1" stopIfTrue="1" operator="greaterThan">
      <formula>$E$11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sqref="A1:H1"/>
    </sheetView>
  </sheetViews>
  <sheetFormatPr defaultColWidth="10" defaultRowHeight="15" x14ac:dyDescent="0.25"/>
  <cols>
    <col min="1" max="1" width="6" customWidth="1"/>
    <col min="2" max="4" width="16.85546875" customWidth="1"/>
    <col min="5" max="5" width="13.7109375" customWidth="1"/>
  </cols>
  <sheetData>
    <row r="1" spans="1:8" ht="29.45" customHeight="1" x14ac:dyDescent="0.25">
      <c r="A1" s="1" t="s">
        <v>84</v>
      </c>
      <c r="B1" s="72"/>
      <c r="C1" s="72"/>
      <c r="D1" s="72"/>
      <c r="E1" s="72"/>
      <c r="F1" s="72"/>
      <c r="G1" s="72"/>
      <c r="H1" s="72"/>
    </row>
    <row r="2" spans="1:8" ht="13.9" customHeight="1" x14ac:dyDescent="0.25">
      <c r="A2" s="62"/>
    </row>
    <row r="3" spans="1:8" x14ac:dyDescent="0.25">
      <c r="A3" s="10" t="s">
        <v>21</v>
      </c>
    </row>
    <row r="4" spans="1:8" ht="16.149999999999999" customHeight="1" x14ac:dyDescent="0.25">
      <c r="A4" s="63" t="s">
        <v>22</v>
      </c>
      <c r="B4" s="64"/>
      <c r="C4" s="63"/>
      <c r="D4" s="65">
        <f>'Paper Storage'!B10</f>
        <v>200</v>
      </c>
      <c r="E4" s="27"/>
      <c r="F4" s="27"/>
    </row>
    <row r="5" spans="1:8" ht="16.149999999999999" customHeight="1" x14ac:dyDescent="0.25">
      <c r="A5" s="63" t="s">
        <v>24</v>
      </c>
      <c r="B5" s="64"/>
      <c r="C5" s="63"/>
      <c r="D5" s="65">
        <f>'Paper Storage'!B11</f>
        <v>240000</v>
      </c>
      <c r="E5" s="27"/>
      <c r="F5" s="27"/>
    </row>
    <row r="6" spans="1:8" ht="16.149999999999999" customHeight="1" x14ac:dyDescent="0.25">
      <c r="A6" s="66" t="s">
        <v>80</v>
      </c>
      <c r="B6" s="66"/>
      <c r="C6" s="67"/>
      <c r="D6" s="67"/>
      <c r="E6" s="66"/>
      <c r="F6" s="68">
        <f>'Paper Storage'!B13</f>
        <v>0.05</v>
      </c>
    </row>
    <row r="7" spans="1:8" x14ac:dyDescent="0.25">
      <c r="A7" s="16"/>
      <c r="B7" s="17"/>
    </row>
    <row r="8" spans="1:8" ht="28.9" customHeight="1" x14ac:dyDescent="0.25">
      <c r="A8" s="73" t="s">
        <v>85</v>
      </c>
      <c r="B8" s="3"/>
      <c r="C8" s="3"/>
      <c r="D8" s="3"/>
      <c r="E8" s="3"/>
      <c r="F8" s="3"/>
      <c r="G8" s="3"/>
      <c r="H8" s="3"/>
    </row>
    <row r="9" spans="1:8" ht="45.6" customHeight="1" x14ac:dyDescent="0.25">
      <c r="A9" s="21" t="s">
        <v>29</v>
      </c>
      <c r="B9" s="21" t="s">
        <v>30</v>
      </c>
      <c r="C9" s="21" t="s">
        <v>82</v>
      </c>
      <c r="D9" s="21" t="s">
        <v>83</v>
      </c>
      <c r="E9" s="21" t="s">
        <v>31</v>
      </c>
    </row>
    <row r="10" spans="1:8" ht="13.9" customHeight="1" x14ac:dyDescent="0.25">
      <c r="A10" s="37">
        <v>1</v>
      </c>
      <c r="B10" s="23">
        <f>SUM('Paper Storage'!C27:C29)</f>
        <v>7548</v>
      </c>
      <c r="C10" s="23">
        <f>SUM('Paper Storage'!C27:C29)</f>
        <v>7548</v>
      </c>
      <c r="D10" s="23">
        <v>0</v>
      </c>
      <c r="E10" s="24">
        <f>SUM(D4*Scanning!C29)</f>
        <v>61212</v>
      </c>
    </row>
    <row r="11" spans="1:8" ht="13.9" customHeight="1" x14ac:dyDescent="0.25">
      <c r="A11" s="37">
        <v>2</v>
      </c>
      <c r="B11" s="23">
        <f>SUM(B10+C11)</f>
        <v>8175.9</v>
      </c>
      <c r="C11" s="23">
        <f>SUM('Paper Storage'!C28:C29)+D11</f>
        <v>627.9</v>
      </c>
      <c r="D11" s="23">
        <f>SUM('Paper Storage'!C28:C29)*F6</f>
        <v>29.900000000000002</v>
      </c>
      <c r="E11" s="23">
        <v>0</v>
      </c>
    </row>
    <row r="12" spans="1:8" ht="13.9" customHeight="1" x14ac:dyDescent="0.25">
      <c r="A12" s="37">
        <v>3</v>
      </c>
      <c r="B12" s="23">
        <f>SUM(B11+C12)</f>
        <v>8835.1949999999997</v>
      </c>
      <c r="C12" s="23">
        <f>SUM(C11+D12)</f>
        <v>659.29499999999996</v>
      </c>
      <c r="D12" s="23">
        <f>SUM(C11*F6)</f>
        <v>31.395</v>
      </c>
      <c r="E12" s="23">
        <v>0</v>
      </c>
    </row>
    <row r="13" spans="1:8" ht="13.9" customHeight="1" x14ac:dyDescent="0.25">
      <c r="A13" s="37">
        <v>4</v>
      </c>
      <c r="B13" s="23">
        <f t="shared" ref="B13:C28" si="0">SUM(B12+C13)</f>
        <v>9527.454749999999</v>
      </c>
      <c r="C13" s="23">
        <f>SUM(C12+D13)</f>
        <v>692.25974999999994</v>
      </c>
      <c r="D13" s="23">
        <f>SUM(C12*F6)</f>
        <v>32.964750000000002</v>
      </c>
      <c r="E13" s="23">
        <v>0</v>
      </c>
    </row>
    <row r="14" spans="1:8" ht="13.9" customHeight="1" x14ac:dyDescent="0.25">
      <c r="A14" s="37">
        <v>5</v>
      </c>
      <c r="B14" s="23">
        <f t="shared" si="0"/>
        <v>10254.327487499999</v>
      </c>
      <c r="C14" s="23">
        <f>SUM(C13+D14)</f>
        <v>726.87273749999997</v>
      </c>
      <c r="D14" s="23">
        <f>SUM(C13*F6)</f>
        <v>34.612987499999996</v>
      </c>
      <c r="E14" s="23">
        <v>0</v>
      </c>
    </row>
    <row r="15" spans="1:8" ht="13.9" customHeight="1" x14ac:dyDescent="0.25">
      <c r="A15" s="37">
        <v>6</v>
      </c>
      <c r="B15" s="23">
        <f t="shared" si="0"/>
        <v>11017.543861874999</v>
      </c>
      <c r="C15" s="23">
        <f t="shared" si="0"/>
        <v>763.21637437499999</v>
      </c>
      <c r="D15" s="23">
        <f>SUM(C14*F6)</f>
        <v>36.343636875000001</v>
      </c>
      <c r="E15" s="23">
        <v>0</v>
      </c>
    </row>
    <row r="16" spans="1:8" ht="13.9" customHeight="1" x14ac:dyDescent="0.25">
      <c r="A16" s="37">
        <v>7</v>
      </c>
      <c r="B16" s="23">
        <f t="shared" si="0"/>
        <v>11818.921054968749</v>
      </c>
      <c r="C16" s="23">
        <f t="shared" si="0"/>
        <v>801.37719309374995</v>
      </c>
      <c r="D16" s="23">
        <f>SUM(C15*F6)</f>
        <v>38.160818718750001</v>
      </c>
      <c r="E16" s="23">
        <v>0</v>
      </c>
    </row>
    <row r="17" spans="1:5" ht="13.9" customHeight="1" x14ac:dyDescent="0.25">
      <c r="A17" s="37">
        <v>8</v>
      </c>
      <c r="B17" s="23">
        <f t="shared" si="0"/>
        <v>12660.367107717186</v>
      </c>
      <c r="C17" s="23">
        <f t="shared" si="0"/>
        <v>841.44605274843741</v>
      </c>
      <c r="D17" s="23">
        <f>SUM(C16*F6)</f>
        <v>40.0688596546875</v>
      </c>
      <c r="E17" s="23">
        <v>0</v>
      </c>
    </row>
    <row r="18" spans="1:5" ht="13.9" customHeight="1" x14ac:dyDescent="0.25">
      <c r="A18" s="37">
        <v>9</v>
      </c>
      <c r="B18" s="23">
        <f t="shared" si="0"/>
        <v>13543.885463103044</v>
      </c>
      <c r="C18" s="23">
        <f t="shared" si="0"/>
        <v>883.51835538585931</v>
      </c>
      <c r="D18" s="23">
        <f>SUM(C17*F6)</f>
        <v>42.07230263742187</v>
      </c>
      <c r="E18" s="23">
        <v>0</v>
      </c>
    </row>
    <row r="19" spans="1:5" ht="13.9" customHeight="1" x14ac:dyDescent="0.25">
      <c r="A19" s="37">
        <v>10</v>
      </c>
      <c r="B19" s="23">
        <f t="shared" si="0"/>
        <v>14471.579736258196</v>
      </c>
      <c r="C19" s="23">
        <f t="shared" si="0"/>
        <v>927.69427315515225</v>
      </c>
      <c r="D19" s="23">
        <f>SUM(C18*F6)</f>
        <v>44.175917769292965</v>
      </c>
      <c r="E19" s="23">
        <v>0</v>
      </c>
    </row>
    <row r="20" spans="1:5" ht="13.9" customHeight="1" x14ac:dyDescent="0.25">
      <c r="A20" s="37">
        <v>11</v>
      </c>
      <c r="B20" s="23">
        <f t="shared" si="0"/>
        <v>15445.658723071107</v>
      </c>
      <c r="C20" s="23">
        <f t="shared" si="0"/>
        <v>974.07898681290987</v>
      </c>
      <c r="D20" s="23">
        <f>SUM(C19*F6)</f>
        <v>46.384713657757615</v>
      </c>
      <c r="E20" s="23">
        <v>0</v>
      </c>
    </row>
    <row r="21" spans="1:5" ht="13.9" customHeight="1" x14ac:dyDescent="0.25">
      <c r="A21" s="37">
        <v>12</v>
      </c>
      <c r="B21" s="23">
        <f t="shared" si="0"/>
        <v>16468.441659224663</v>
      </c>
      <c r="C21" s="23">
        <f t="shared" si="0"/>
        <v>1022.7829361535554</v>
      </c>
      <c r="D21" s="23">
        <f>SUM(C20*F6)</f>
        <v>48.703949340645494</v>
      </c>
      <c r="E21" s="23">
        <v>0</v>
      </c>
    </row>
    <row r="22" spans="1:5" ht="13.9" customHeight="1" x14ac:dyDescent="0.25">
      <c r="A22" s="37">
        <v>13</v>
      </c>
      <c r="B22" s="23">
        <f t="shared" si="0"/>
        <v>17542.363742185895</v>
      </c>
      <c r="C22" s="23">
        <f t="shared" si="0"/>
        <v>1073.9220829612332</v>
      </c>
      <c r="D22" s="23">
        <f>SUM(C21*F6)</f>
        <v>51.139146807677776</v>
      </c>
      <c r="E22" s="23">
        <v>0</v>
      </c>
    </row>
    <row r="23" spans="1:5" ht="13.9" customHeight="1" x14ac:dyDescent="0.25">
      <c r="A23" s="37">
        <v>14</v>
      </c>
      <c r="B23" s="23">
        <f t="shared" si="0"/>
        <v>18669.981929295191</v>
      </c>
      <c r="C23" s="23">
        <f t="shared" si="0"/>
        <v>1127.6181871092949</v>
      </c>
      <c r="D23" s="23">
        <f>SUM(C22*F6)</f>
        <v>53.696104148061664</v>
      </c>
      <c r="E23" s="23">
        <v>0</v>
      </c>
    </row>
    <row r="24" spans="1:5" ht="13.9" customHeight="1" x14ac:dyDescent="0.25">
      <c r="A24" s="37">
        <v>15</v>
      </c>
      <c r="B24" s="23">
        <f t="shared" si="0"/>
        <v>19853.981025759949</v>
      </c>
      <c r="C24" s="23">
        <f t="shared" si="0"/>
        <v>1183.9990964647598</v>
      </c>
      <c r="D24" s="23">
        <f>SUM(C23*F6)</f>
        <v>56.380909355464752</v>
      </c>
      <c r="E24" s="23">
        <v>0</v>
      </c>
    </row>
    <row r="25" spans="1:5" ht="13.9" customHeight="1" x14ac:dyDescent="0.25">
      <c r="A25" s="37">
        <v>16</v>
      </c>
      <c r="B25" s="71">
        <f t="shared" si="0"/>
        <v>21097.180077047946</v>
      </c>
      <c r="C25" s="23">
        <f t="shared" si="0"/>
        <v>1243.1990512879977</v>
      </c>
      <c r="D25" s="23">
        <f>SUM(C24*F6)</f>
        <v>59.199954823237988</v>
      </c>
      <c r="E25" s="23">
        <v>0</v>
      </c>
    </row>
    <row r="26" spans="1:5" ht="13.9" customHeight="1" x14ac:dyDescent="0.25">
      <c r="A26" s="37">
        <v>17</v>
      </c>
      <c r="B26" s="23">
        <f t="shared" si="0"/>
        <v>22402.539080900344</v>
      </c>
      <c r="C26" s="23">
        <f t="shared" si="0"/>
        <v>1305.3590038523976</v>
      </c>
      <c r="D26" s="23">
        <f>SUM(C25*F6)</f>
        <v>62.159952564399887</v>
      </c>
      <c r="E26" s="23">
        <v>0</v>
      </c>
    </row>
    <row r="27" spans="1:5" ht="13.9" customHeight="1" x14ac:dyDescent="0.25">
      <c r="A27" s="37">
        <v>18</v>
      </c>
      <c r="B27" s="23">
        <f t="shared" si="0"/>
        <v>23773.16603494536</v>
      </c>
      <c r="C27" s="23">
        <f t="shared" si="0"/>
        <v>1370.6269540450176</v>
      </c>
      <c r="D27" s="23">
        <f>SUM(C26*F6)</f>
        <v>65.267950192619878</v>
      </c>
      <c r="E27" s="23">
        <v>0</v>
      </c>
    </row>
    <row r="28" spans="1:5" ht="13.9" customHeight="1" x14ac:dyDescent="0.25">
      <c r="A28" s="37">
        <v>19</v>
      </c>
      <c r="B28" s="23">
        <f t="shared" si="0"/>
        <v>25212.324336692629</v>
      </c>
      <c r="C28" s="23">
        <f t="shared" si="0"/>
        <v>1439.1583017472685</v>
      </c>
      <c r="D28" s="23">
        <f>SUM(C27*F6)</f>
        <v>68.531347702250883</v>
      </c>
      <c r="E28" s="23">
        <v>0</v>
      </c>
    </row>
    <row r="29" spans="1:5" ht="13.9" customHeight="1" x14ac:dyDescent="0.25">
      <c r="A29" s="37">
        <v>20</v>
      </c>
      <c r="B29" s="71">
        <f>SUM(B28+C29)</f>
        <v>26723.44055352726</v>
      </c>
      <c r="C29" s="23">
        <f>SUM(C28+D29)</f>
        <v>1511.116216834632</v>
      </c>
      <c r="D29" s="23">
        <f>SUM(C28*F6)</f>
        <v>71.957915087363432</v>
      </c>
      <c r="E29" s="23">
        <v>0</v>
      </c>
    </row>
    <row r="30" spans="1:5" ht="13.9" customHeight="1" x14ac:dyDescent="0.25">
      <c r="A30" s="37">
        <v>21</v>
      </c>
      <c r="B30" s="71">
        <f t="shared" ref="B30:C44" si="1">SUM(B29+C30)</f>
        <v>28310.112581203623</v>
      </c>
      <c r="C30" s="23">
        <f t="shared" si="1"/>
        <v>1586.6720276763635</v>
      </c>
      <c r="D30" s="23">
        <f>SUM(C29*F6)</f>
        <v>75.555810841731599</v>
      </c>
      <c r="E30" s="23">
        <v>0</v>
      </c>
    </row>
    <row r="31" spans="1:5" ht="13.9" customHeight="1" x14ac:dyDescent="0.25">
      <c r="A31" s="37">
        <v>22</v>
      </c>
      <c r="B31" s="71">
        <f t="shared" si="1"/>
        <v>29976.118210263805</v>
      </c>
      <c r="C31" s="23">
        <f t="shared" si="1"/>
        <v>1666.0056290601817</v>
      </c>
      <c r="D31" s="23">
        <f>SUM(C30*F6)</f>
        <v>79.333601383818177</v>
      </c>
      <c r="E31" s="23">
        <v>0</v>
      </c>
    </row>
    <row r="32" spans="1:5" ht="13.9" customHeight="1" x14ac:dyDescent="0.25">
      <c r="A32" s="37">
        <v>23</v>
      </c>
      <c r="B32" s="71">
        <f t="shared" si="1"/>
        <v>31725.424120776996</v>
      </c>
      <c r="C32" s="23">
        <f t="shared" si="1"/>
        <v>1749.3059105131908</v>
      </c>
      <c r="D32" s="23">
        <f>SUM(C31*F6)</f>
        <v>83.300281453009092</v>
      </c>
      <c r="E32" s="23">
        <v>0</v>
      </c>
    </row>
    <row r="33" spans="1:5" ht="13.9" customHeight="1" x14ac:dyDescent="0.25">
      <c r="A33" s="37">
        <v>24</v>
      </c>
      <c r="B33" s="71">
        <f t="shared" si="1"/>
        <v>33562.195326815847</v>
      </c>
      <c r="C33" s="23">
        <f t="shared" si="1"/>
        <v>1836.7712060388503</v>
      </c>
      <c r="D33" s="23">
        <f>SUM(C32*F6)</f>
        <v>87.465295525659542</v>
      </c>
      <c r="E33" s="23">
        <v>0</v>
      </c>
    </row>
    <row r="34" spans="1:5" ht="13.9" customHeight="1" x14ac:dyDescent="0.25">
      <c r="A34" s="37">
        <v>25</v>
      </c>
      <c r="B34" s="71">
        <f t="shared" si="1"/>
        <v>35490.805093156639</v>
      </c>
      <c r="C34" s="23">
        <f t="shared" si="1"/>
        <v>1928.6097663407929</v>
      </c>
      <c r="D34" s="23">
        <f>SUM(C33*F6)</f>
        <v>91.838560301942522</v>
      </c>
      <c r="E34" s="23">
        <v>0</v>
      </c>
    </row>
    <row r="35" spans="1:5" ht="13.9" customHeight="1" x14ac:dyDescent="0.25">
      <c r="A35" s="37">
        <v>26</v>
      </c>
      <c r="B35" s="71">
        <f t="shared" si="1"/>
        <v>37515.845347814473</v>
      </c>
      <c r="C35" s="23">
        <f t="shared" si="1"/>
        <v>2025.0402546578325</v>
      </c>
      <c r="D35" s="23">
        <f>SUM(C34*F6)</f>
        <v>96.430488317039647</v>
      </c>
      <c r="E35" s="23">
        <v>0</v>
      </c>
    </row>
    <row r="36" spans="1:5" ht="13.9" customHeight="1" x14ac:dyDescent="0.25">
      <c r="A36" s="37">
        <v>27</v>
      </c>
      <c r="B36" s="71">
        <f t="shared" si="1"/>
        <v>39642.137615205196</v>
      </c>
      <c r="C36" s="23">
        <f t="shared" si="1"/>
        <v>2126.2922673907242</v>
      </c>
      <c r="D36" s="23">
        <f>SUM(C35*F6)</f>
        <v>101.25201273289163</v>
      </c>
      <c r="E36" s="23">
        <v>0</v>
      </c>
    </row>
    <row r="37" spans="1:5" ht="13.9" customHeight="1" x14ac:dyDescent="0.25">
      <c r="A37" s="37">
        <v>28</v>
      </c>
      <c r="B37" s="71">
        <f t="shared" si="1"/>
        <v>41874.744495965453</v>
      </c>
      <c r="C37" s="23">
        <f t="shared" si="1"/>
        <v>2232.6068807602605</v>
      </c>
      <c r="D37" s="23">
        <f>SUM(C36*F6)</f>
        <v>106.31461336953622</v>
      </c>
      <c r="E37" s="23">
        <v>0</v>
      </c>
    </row>
    <row r="38" spans="1:5" ht="13.9" customHeight="1" x14ac:dyDescent="0.25">
      <c r="A38" s="37">
        <v>29</v>
      </c>
      <c r="B38" s="71">
        <f t="shared" si="1"/>
        <v>44218.981720763724</v>
      </c>
      <c r="C38" s="23">
        <f t="shared" si="1"/>
        <v>2344.2372247982735</v>
      </c>
      <c r="D38" s="23">
        <f>SUM(C37*F6)</f>
        <v>111.63034403801304</v>
      </c>
      <c r="E38" s="23">
        <v>0</v>
      </c>
    </row>
    <row r="39" spans="1:5" x14ac:dyDescent="0.25">
      <c r="A39" s="37">
        <v>30</v>
      </c>
      <c r="B39" s="71">
        <f t="shared" si="1"/>
        <v>46680.430806801909</v>
      </c>
      <c r="C39" s="23">
        <f t="shared" si="1"/>
        <v>2461.449086038187</v>
      </c>
      <c r="D39" s="23">
        <f>SUM(C38*F6)</f>
        <v>117.21186123991367</v>
      </c>
      <c r="E39" s="23">
        <v>0</v>
      </c>
    </row>
    <row r="40" spans="1:5" x14ac:dyDescent="0.25">
      <c r="A40" s="37">
        <v>31</v>
      </c>
      <c r="B40" s="71">
        <f t="shared" si="1"/>
        <v>49264.952347142003</v>
      </c>
      <c r="C40" s="23">
        <f t="shared" si="1"/>
        <v>2584.5215403400962</v>
      </c>
      <c r="D40" s="23">
        <f>SUM(C39*F6)</f>
        <v>123.07245430190936</v>
      </c>
      <c r="E40" s="23">
        <v>0</v>
      </c>
    </row>
    <row r="41" spans="1:5" x14ac:dyDescent="0.25">
      <c r="A41" s="37">
        <v>32</v>
      </c>
      <c r="B41" s="71">
        <f t="shared" si="1"/>
        <v>51978.699964499101</v>
      </c>
      <c r="C41" s="23">
        <f t="shared" si="1"/>
        <v>2713.7476173571008</v>
      </c>
      <c r="D41" s="23">
        <f>SUM(C40*F6)</f>
        <v>129.22607701700483</v>
      </c>
      <c r="E41" s="23">
        <v>0</v>
      </c>
    </row>
    <row r="42" spans="1:5" x14ac:dyDescent="0.25">
      <c r="A42" s="37">
        <v>33</v>
      </c>
      <c r="B42" s="71">
        <f t="shared" si="1"/>
        <v>54828.134962724056</v>
      </c>
      <c r="C42" s="23">
        <f t="shared" si="1"/>
        <v>2849.434998224956</v>
      </c>
      <c r="D42" s="23">
        <f>SUM(C41*F6)</f>
        <v>135.68738086785504</v>
      </c>
      <c r="E42" s="23">
        <v>0</v>
      </c>
    </row>
    <row r="43" spans="1:5" x14ac:dyDescent="0.25">
      <c r="A43" s="37">
        <v>34</v>
      </c>
      <c r="B43" s="71">
        <f t="shared" si="1"/>
        <v>57820.041710860256</v>
      </c>
      <c r="C43" s="23">
        <f t="shared" si="1"/>
        <v>2991.9067481362035</v>
      </c>
      <c r="D43" s="23">
        <f>SUM(C42*F6)</f>
        <v>142.4717499112478</v>
      </c>
      <c r="E43" s="23">
        <v>0</v>
      </c>
    </row>
    <row r="44" spans="1:5" x14ac:dyDescent="0.25">
      <c r="A44" s="37">
        <v>35</v>
      </c>
      <c r="B44" s="71">
        <f t="shared" si="1"/>
        <v>60961.543796403268</v>
      </c>
      <c r="C44" s="23">
        <f t="shared" si="1"/>
        <v>3141.5020855430139</v>
      </c>
      <c r="D44" s="23">
        <f>SUM(C43*F6)</f>
        <v>149.59533740681019</v>
      </c>
      <c r="E44" s="23">
        <v>0</v>
      </c>
    </row>
  </sheetData>
  <mergeCells count="4">
    <mergeCell ref="A1:H1"/>
    <mergeCell ref="A4:C4"/>
    <mergeCell ref="A5:C5"/>
    <mergeCell ref="A8:H8"/>
  </mergeCells>
  <conditionalFormatting sqref="B10:B38">
    <cfRule type="cellIs" dxfId="5" priority="2" stopIfTrue="1" operator="greaterThan">
      <formula>$E$10</formula>
    </cfRule>
  </conditionalFormatting>
  <conditionalFormatting sqref="B39:B44">
    <cfRule type="cellIs" dxfId="4" priority="1" stopIfTrue="1" operator="greaterThan">
      <formula>$E$10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workbookViewId="0">
      <selection activeCell="F10" sqref="F10"/>
    </sheetView>
  </sheetViews>
  <sheetFormatPr defaultColWidth="10" defaultRowHeight="15" x14ac:dyDescent="0.25"/>
  <cols>
    <col min="1" max="1" width="6" customWidth="1"/>
    <col min="2" max="4" width="16.85546875" customWidth="1"/>
    <col min="5" max="5" width="13.7109375" customWidth="1"/>
  </cols>
  <sheetData>
    <row r="1" spans="1:8" x14ac:dyDescent="0.25">
      <c r="A1" s="1" t="s">
        <v>86</v>
      </c>
      <c r="B1" s="6"/>
      <c r="C1" s="6"/>
      <c r="D1" s="6"/>
      <c r="E1" s="6"/>
      <c r="F1" s="6"/>
      <c r="G1" s="6"/>
      <c r="H1" s="34"/>
    </row>
    <row r="2" spans="1:8" x14ac:dyDescent="0.25">
      <c r="A2" s="10" t="s">
        <v>21</v>
      </c>
    </row>
    <row r="3" spans="1:8" x14ac:dyDescent="0.25">
      <c r="A3" s="63" t="s">
        <v>22</v>
      </c>
      <c r="B3" s="64"/>
      <c r="C3" s="63"/>
      <c r="D3" s="65">
        <f>'Paper Storage'!B10</f>
        <v>200</v>
      </c>
      <c r="E3" s="27"/>
      <c r="F3" s="27"/>
    </row>
    <row r="4" spans="1:8" x14ac:dyDescent="0.25">
      <c r="A4" s="63" t="s">
        <v>24</v>
      </c>
      <c r="B4" s="64"/>
      <c r="C4" s="63"/>
      <c r="D4" s="65">
        <f>'Paper Storage'!B11</f>
        <v>240000</v>
      </c>
      <c r="E4" s="27"/>
      <c r="F4" s="27"/>
    </row>
    <row r="5" spans="1:8" x14ac:dyDescent="0.25">
      <c r="A5" s="66" t="s">
        <v>80</v>
      </c>
      <c r="B5" s="66"/>
      <c r="C5" s="67"/>
      <c r="D5" s="67"/>
      <c r="E5" s="66"/>
      <c r="F5" s="68">
        <f>'Paper Storage'!B13</f>
        <v>0.05</v>
      </c>
    </row>
    <row r="6" spans="1:8" x14ac:dyDescent="0.25">
      <c r="A6" s="16"/>
      <c r="B6" s="17"/>
    </row>
    <row r="7" spans="1:8" x14ac:dyDescent="0.25">
      <c r="A7" s="69" t="s">
        <v>87</v>
      </c>
      <c r="B7" s="70"/>
      <c r="C7" s="70"/>
      <c r="D7" s="70"/>
      <c r="E7" s="70"/>
      <c r="F7" s="34"/>
      <c r="G7" s="34"/>
      <c r="H7" s="34"/>
    </row>
    <row r="8" spans="1:8" ht="45" x14ac:dyDescent="0.25">
      <c r="A8" s="21" t="s">
        <v>29</v>
      </c>
      <c r="B8" s="21" t="s">
        <v>30</v>
      </c>
      <c r="C8" s="21" t="s">
        <v>82</v>
      </c>
      <c r="D8" s="21" t="s">
        <v>83</v>
      </c>
      <c r="E8" s="21" t="s">
        <v>31</v>
      </c>
    </row>
    <row r="9" spans="1:8" x14ac:dyDescent="0.25">
      <c r="A9" s="37">
        <v>1</v>
      </c>
      <c r="B9" s="23">
        <f>SUM('Paper Storage'!B27:B29)</f>
        <v>5210.3999999999996</v>
      </c>
      <c r="C9" s="23">
        <f>SUM('Paper Storage'!B27:B29)</f>
        <v>5210.3999999999996</v>
      </c>
      <c r="D9" s="23">
        <v>0</v>
      </c>
      <c r="E9" s="24">
        <f>SUM(D3*Scanning!D29)</f>
        <v>140400</v>
      </c>
    </row>
    <row r="10" spans="1:8" x14ac:dyDescent="0.25">
      <c r="A10" s="37">
        <v>2</v>
      </c>
      <c r="B10" s="23">
        <f>SUM(B9+C10)</f>
        <v>5714.82</v>
      </c>
      <c r="C10" s="23">
        <f>SUM('Paper Storage'!B28:B29)+D10</f>
        <v>504.41999999999996</v>
      </c>
      <c r="D10" s="23">
        <f>SUM('Paper Storage'!B28:B29)*F5</f>
        <v>24.02</v>
      </c>
      <c r="E10" s="23">
        <v>0</v>
      </c>
    </row>
    <row r="11" spans="1:8" x14ac:dyDescent="0.25">
      <c r="A11" s="37">
        <v>3</v>
      </c>
      <c r="B11" s="23">
        <f>SUM(B10+C11)</f>
        <v>6244.4609999999993</v>
      </c>
      <c r="C11" s="23">
        <f>SUM(C10+D11)</f>
        <v>529.64099999999996</v>
      </c>
      <c r="D11" s="23">
        <f>SUM(C10*F5)</f>
        <v>25.221</v>
      </c>
      <c r="E11" s="23">
        <v>0</v>
      </c>
    </row>
    <row r="12" spans="1:8" x14ac:dyDescent="0.25">
      <c r="A12" s="37">
        <v>4</v>
      </c>
      <c r="B12" s="23">
        <f t="shared" ref="B12:C27" si="0">SUM(B11+C12)</f>
        <v>6800.5840499999995</v>
      </c>
      <c r="C12" s="23">
        <f>SUM(C11+D12)</f>
        <v>556.12304999999992</v>
      </c>
      <c r="D12" s="23">
        <f>SUM(C11*F5)</f>
        <v>26.482050000000001</v>
      </c>
      <c r="E12" s="23">
        <v>0</v>
      </c>
    </row>
    <row r="13" spans="1:8" x14ac:dyDescent="0.25">
      <c r="A13" s="37">
        <v>5</v>
      </c>
      <c r="B13" s="23">
        <f t="shared" si="0"/>
        <v>7384.513252499999</v>
      </c>
      <c r="C13" s="23">
        <f>SUM(C12+D13)</f>
        <v>583.92920249999997</v>
      </c>
      <c r="D13" s="23">
        <f>SUM(C12*F5)</f>
        <v>27.806152499999996</v>
      </c>
      <c r="E13" s="23">
        <v>0</v>
      </c>
    </row>
    <row r="14" spans="1:8" x14ac:dyDescent="0.25">
      <c r="A14" s="37">
        <v>6</v>
      </c>
      <c r="B14" s="23">
        <f t="shared" si="0"/>
        <v>7997.6389151249987</v>
      </c>
      <c r="C14" s="23">
        <f t="shared" si="0"/>
        <v>613.12566262500002</v>
      </c>
      <c r="D14" s="23">
        <f>SUM(C13*F5)</f>
        <v>29.196460125000002</v>
      </c>
      <c r="E14" s="23">
        <v>0</v>
      </c>
    </row>
    <row r="15" spans="1:8" x14ac:dyDescent="0.25">
      <c r="A15" s="37">
        <v>7</v>
      </c>
      <c r="B15" s="23">
        <f t="shared" si="0"/>
        <v>8641.4208608812478</v>
      </c>
      <c r="C15" s="23">
        <f t="shared" si="0"/>
        <v>643.78194575625002</v>
      </c>
      <c r="D15" s="23">
        <f>SUM(C14*F5)</f>
        <v>30.656283131250003</v>
      </c>
      <c r="E15" s="23">
        <v>0</v>
      </c>
    </row>
    <row r="16" spans="1:8" x14ac:dyDescent="0.25">
      <c r="A16" s="37">
        <v>8</v>
      </c>
      <c r="B16" s="23">
        <f t="shared" si="0"/>
        <v>9317.3919039253105</v>
      </c>
      <c r="C16" s="23">
        <f t="shared" si="0"/>
        <v>675.97104304406253</v>
      </c>
      <c r="D16" s="23">
        <f>SUM(C15*F5)</f>
        <v>32.189097287812501</v>
      </c>
      <c r="E16" s="23">
        <v>0</v>
      </c>
    </row>
    <row r="17" spans="1:5" x14ac:dyDescent="0.25">
      <c r="A17" s="37">
        <v>9</v>
      </c>
      <c r="B17" s="23">
        <f t="shared" si="0"/>
        <v>10027.161499121576</v>
      </c>
      <c r="C17" s="23">
        <f t="shared" si="0"/>
        <v>709.76959519626564</v>
      </c>
      <c r="D17" s="23">
        <f>SUM(C16*F5)</f>
        <v>33.798552152203129</v>
      </c>
      <c r="E17" s="23">
        <v>0</v>
      </c>
    </row>
    <row r="18" spans="1:5" x14ac:dyDescent="0.25">
      <c r="A18" s="37">
        <v>10</v>
      </c>
      <c r="B18" s="23">
        <f t="shared" si="0"/>
        <v>10772.419574077654</v>
      </c>
      <c r="C18" s="23">
        <f t="shared" si="0"/>
        <v>745.25807495607887</v>
      </c>
      <c r="D18" s="23">
        <f>SUM(C17*F5)</f>
        <v>35.488479759813281</v>
      </c>
      <c r="E18" s="23">
        <v>0</v>
      </c>
    </row>
    <row r="19" spans="1:5" x14ac:dyDescent="0.25">
      <c r="A19" s="37">
        <v>11</v>
      </c>
      <c r="B19" s="23">
        <f t="shared" si="0"/>
        <v>11554.940552781536</v>
      </c>
      <c r="C19" s="23">
        <f t="shared" si="0"/>
        <v>782.52097870388286</v>
      </c>
      <c r="D19" s="23">
        <f>SUM(C18*F5)</f>
        <v>37.262903747803946</v>
      </c>
      <c r="E19" s="23">
        <v>0</v>
      </c>
    </row>
    <row r="20" spans="1:5" x14ac:dyDescent="0.25">
      <c r="A20" s="37">
        <v>12</v>
      </c>
      <c r="B20" s="23">
        <f t="shared" si="0"/>
        <v>12376.587580420613</v>
      </c>
      <c r="C20" s="23">
        <f t="shared" si="0"/>
        <v>821.64702763907701</v>
      </c>
      <c r="D20" s="23">
        <f>SUM(C19*F5)</f>
        <v>39.126048935194149</v>
      </c>
      <c r="E20" s="23">
        <v>0</v>
      </c>
    </row>
    <row r="21" spans="1:5" x14ac:dyDescent="0.25">
      <c r="A21" s="37">
        <v>13</v>
      </c>
      <c r="B21" s="23">
        <f t="shared" si="0"/>
        <v>13239.316959441645</v>
      </c>
      <c r="C21" s="23">
        <f t="shared" si="0"/>
        <v>862.72937902103081</v>
      </c>
      <c r="D21" s="23">
        <f>SUM(C20*F5)</f>
        <v>41.082351381953856</v>
      </c>
      <c r="E21" s="23">
        <v>0</v>
      </c>
    </row>
    <row r="22" spans="1:5" x14ac:dyDescent="0.25">
      <c r="A22" s="37">
        <v>14</v>
      </c>
      <c r="B22" s="23">
        <f t="shared" si="0"/>
        <v>14145.182807413727</v>
      </c>
      <c r="C22" s="23">
        <f t="shared" si="0"/>
        <v>905.86584797208229</v>
      </c>
      <c r="D22" s="23">
        <f>SUM(C21*F5)</f>
        <v>43.13646895105154</v>
      </c>
      <c r="E22" s="23">
        <v>0</v>
      </c>
    </row>
    <row r="23" spans="1:5" x14ac:dyDescent="0.25">
      <c r="A23" s="37">
        <v>15</v>
      </c>
      <c r="B23" s="23">
        <f t="shared" si="0"/>
        <v>15096.341947784413</v>
      </c>
      <c r="C23" s="23">
        <f t="shared" si="0"/>
        <v>951.15914037068637</v>
      </c>
      <c r="D23" s="23">
        <f>SUM(C22*F5)</f>
        <v>45.293292398604116</v>
      </c>
      <c r="E23" s="23">
        <v>0</v>
      </c>
    </row>
    <row r="24" spans="1:5" x14ac:dyDescent="0.25">
      <c r="A24" s="37">
        <v>16</v>
      </c>
      <c r="B24" s="71">
        <f t="shared" si="0"/>
        <v>16095.059045173633</v>
      </c>
      <c r="C24" s="23">
        <f t="shared" si="0"/>
        <v>998.71709738922073</v>
      </c>
      <c r="D24" s="23">
        <f>SUM(C23*F5)</f>
        <v>47.557957018534324</v>
      </c>
      <c r="E24" s="23">
        <v>0</v>
      </c>
    </row>
    <row r="25" spans="1:5" x14ac:dyDescent="0.25">
      <c r="A25" s="37">
        <v>17</v>
      </c>
      <c r="B25" s="23">
        <f t="shared" si="0"/>
        <v>17143.711997432314</v>
      </c>
      <c r="C25" s="23">
        <f t="shared" si="0"/>
        <v>1048.6529522586818</v>
      </c>
      <c r="D25" s="23">
        <f>SUM(C24*F5)</f>
        <v>49.935854869461039</v>
      </c>
      <c r="E25" s="23">
        <v>0</v>
      </c>
    </row>
    <row r="26" spans="1:5" x14ac:dyDescent="0.25">
      <c r="A26" s="37">
        <v>18</v>
      </c>
      <c r="B26" s="23">
        <f t="shared" si="0"/>
        <v>18244.797597303928</v>
      </c>
      <c r="C26" s="23">
        <f t="shared" si="0"/>
        <v>1101.0855998716158</v>
      </c>
      <c r="D26" s="23">
        <f>SUM(C25*F5)</f>
        <v>52.43264761293409</v>
      </c>
      <c r="E26" s="23">
        <v>0</v>
      </c>
    </row>
    <row r="27" spans="1:5" x14ac:dyDescent="0.25">
      <c r="A27" s="37">
        <v>19</v>
      </c>
      <c r="B27" s="23">
        <f t="shared" si="0"/>
        <v>19400.937477169125</v>
      </c>
      <c r="C27" s="23">
        <f t="shared" si="0"/>
        <v>1156.1398798651967</v>
      </c>
      <c r="D27" s="23">
        <f>SUM(C26*F5)</f>
        <v>55.054279993580792</v>
      </c>
      <c r="E27" s="23">
        <v>0</v>
      </c>
    </row>
    <row r="28" spans="1:5" x14ac:dyDescent="0.25">
      <c r="A28" s="37">
        <v>20</v>
      </c>
      <c r="B28" s="71">
        <f t="shared" ref="B28:C43" si="1">SUM(B27+C28)</f>
        <v>20614.884351027584</v>
      </c>
      <c r="C28" s="23">
        <f t="shared" si="1"/>
        <v>1213.9468738584565</v>
      </c>
      <c r="D28" s="23">
        <f>SUM(C27*F5)</f>
        <v>57.806993993259837</v>
      </c>
      <c r="E28" s="23">
        <v>0</v>
      </c>
    </row>
    <row r="29" spans="1:5" x14ac:dyDescent="0.25">
      <c r="A29" s="37">
        <v>21</v>
      </c>
      <c r="B29" s="71">
        <f t="shared" si="1"/>
        <v>21889.528568578964</v>
      </c>
      <c r="C29" s="23">
        <f t="shared" si="1"/>
        <v>1274.6442175513794</v>
      </c>
      <c r="D29" s="23">
        <f>SUM(C28*F5)</f>
        <v>60.697343692922828</v>
      </c>
      <c r="E29" s="23">
        <v>0</v>
      </c>
    </row>
    <row r="30" spans="1:5" x14ac:dyDescent="0.25">
      <c r="A30" s="37">
        <v>22</v>
      </c>
      <c r="B30" s="71">
        <f t="shared" si="1"/>
        <v>23227.904997007914</v>
      </c>
      <c r="C30" s="23">
        <f t="shared" si="1"/>
        <v>1338.3764284289484</v>
      </c>
      <c r="D30" s="23">
        <f>SUM(C29*F5)</f>
        <v>63.732210877568974</v>
      </c>
      <c r="E30" s="23">
        <v>0</v>
      </c>
    </row>
    <row r="31" spans="1:5" x14ac:dyDescent="0.25">
      <c r="A31" s="37">
        <v>23</v>
      </c>
      <c r="B31" s="71">
        <f t="shared" si="1"/>
        <v>24633.200246858309</v>
      </c>
      <c r="C31" s="23">
        <f t="shared" si="1"/>
        <v>1405.2952498503957</v>
      </c>
      <c r="D31" s="23">
        <f>SUM(C30*F5)</f>
        <v>66.918821421447419</v>
      </c>
      <c r="E31" s="23">
        <v>0</v>
      </c>
    </row>
    <row r="32" spans="1:5" x14ac:dyDescent="0.25">
      <c r="A32" s="37">
        <v>24</v>
      </c>
      <c r="B32" s="71">
        <f t="shared" si="1"/>
        <v>26108.760259201223</v>
      </c>
      <c r="C32" s="23">
        <f t="shared" si="1"/>
        <v>1475.5600123429156</v>
      </c>
      <c r="D32" s="23">
        <f>SUM(C31*F5)</f>
        <v>70.264762492519793</v>
      </c>
      <c r="E32" s="23">
        <v>0</v>
      </c>
    </row>
    <row r="33" spans="1:5" x14ac:dyDescent="0.25">
      <c r="A33" s="37">
        <v>25</v>
      </c>
      <c r="B33" s="71">
        <f t="shared" si="1"/>
        <v>27658.098272161285</v>
      </c>
      <c r="C33" s="23">
        <f t="shared" si="1"/>
        <v>1549.3380129600614</v>
      </c>
      <c r="D33" s="23">
        <f>SUM(C32*F5)</f>
        <v>73.778000617145779</v>
      </c>
      <c r="E33" s="23">
        <v>0</v>
      </c>
    </row>
    <row r="34" spans="1:5" x14ac:dyDescent="0.25">
      <c r="A34" s="37">
        <v>26</v>
      </c>
      <c r="B34" s="71">
        <f t="shared" si="1"/>
        <v>29284.903185769348</v>
      </c>
      <c r="C34" s="23">
        <f t="shared" si="1"/>
        <v>1626.8049136080645</v>
      </c>
      <c r="D34" s="23">
        <f>SUM(C33*F5)</f>
        <v>77.466900648003076</v>
      </c>
      <c r="E34" s="23">
        <v>0</v>
      </c>
    </row>
    <row r="35" spans="1:5" x14ac:dyDescent="0.25">
      <c r="A35" s="37">
        <v>27</v>
      </c>
      <c r="B35" s="71">
        <f t="shared" si="1"/>
        <v>30993.048345057818</v>
      </c>
      <c r="C35" s="23">
        <f t="shared" si="1"/>
        <v>1708.1451592884678</v>
      </c>
      <c r="D35" s="23">
        <f>SUM(C34*F5)</f>
        <v>81.340245680403228</v>
      </c>
      <c r="E35" s="23">
        <v>0</v>
      </c>
    </row>
    <row r="36" spans="1:5" x14ac:dyDescent="0.25">
      <c r="A36" s="37">
        <v>28</v>
      </c>
      <c r="B36" s="71">
        <f t="shared" si="1"/>
        <v>32786.600762310707</v>
      </c>
      <c r="C36" s="23">
        <f t="shared" si="1"/>
        <v>1793.5524172528912</v>
      </c>
      <c r="D36" s="23">
        <f>SUM(C35*F5)</f>
        <v>85.407257964423394</v>
      </c>
      <c r="E36" s="23">
        <v>0</v>
      </c>
    </row>
    <row r="37" spans="1:5" x14ac:dyDescent="0.25">
      <c r="A37" s="37">
        <v>29</v>
      </c>
      <c r="B37" s="71">
        <f t="shared" si="1"/>
        <v>34669.830800426244</v>
      </c>
      <c r="C37" s="23">
        <f t="shared" si="1"/>
        <v>1883.2300381155358</v>
      </c>
      <c r="D37" s="23">
        <f>SUM(C36*F5)</f>
        <v>89.677620862644574</v>
      </c>
      <c r="E37" s="23">
        <v>0</v>
      </c>
    </row>
    <row r="38" spans="1:5" x14ac:dyDescent="0.25">
      <c r="A38" s="37">
        <v>30</v>
      </c>
      <c r="B38" s="71">
        <f t="shared" si="1"/>
        <v>36647.222340447559</v>
      </c>
      <c r="C38" s="23">
        <f t="shared" si="1"/>
        <v>1977.3915400213125</v>
      </c>
      <c r="D38" s="23">
        <f>SUM(C37*F5)</f>
        <v>94.161501905776788</v>
      </c>
      <c r="E38" s="23">
        <v>0</v>
      </c>
    </row>
    <row r="39" spans="1:5" x14ac:dyDescent="0.25">
      <c r="A39" s="37">
        <v>31</v>
      </c>
      <c r="B39" s="71">
        <f t="shared" si="1"/>
        <v>38723.483457469934</v>
      </c>
      <c r="C39" s="23">
        <f t="shared" si="1"/>
        <v>2076.2611170223781</v>
      </c>
      <c r="D39" s="23">
        <f>SUM(C38*F5)</f>
        <v>98.869577001065636</v>
      </c>
      <c r="E39" s="23">
        <v>0</v>
      </c>
    </row>
    <row r="40" spans="1:5" x14ac:dyDescent="0.25">
      <c r="A40" s="37">
        <v>32</v>
      </c>
      <c r="B40" s="71">
        <f t="shared" si="1"/>
        <v>40903.557630343428</v>
      </c>
      <c r="C40" s="23">
        <f t="shared" si="1"/>
        <v>2180.074172873497</v>
      </c>
      <c r="D40" s="23">
        <f>SUM(C39*F5)</f>
        <v>103.81305585111892</v>
      </c>
      <c r="E40" s="23">
        <v>0</v>
      </c>
    </row>
    <row r="41" spans="1:5" x14ac:dyDescent="0.25">
      <c r="A41" s="37">
        <v>33</v>
      </c>
      <c r="B41" s="71">
        <f t="shared" si="1"/>
        <v>43192.635511860601</v>
      </c>
      <c r="C41" s="23">
        <f t="shared" si="1"/>
        <v>2289.077881517172</v>
      </c>
      <c r="D41" s="23">
        <f>SUM(C40*F5)</f>
        <v>109.00370864367486</v>
      </c>
      <c r="E41" s="23">
        <v>0</v>
      </c>
    </row>
    <row r="42" spans="1:5" x14ac:dyDescent="0.25">
      <c r="A42" s="37">
        <v>34</v>
      </c>
      <c r="B42" s="71">
        <f t="shared" si="1"/>
        <v>45596.167287453631</v>
      </c>
      <c r="C42" s="23">
        <f t="shared" si="1"/>
        <v>2403.5317755930305</v>
      </c>
      <c r="D42" s="23">
        <f>SUM(C41*F5)</f>
        <v>114.45389407585861</v>
      </c>
      <c r="E42" s="23">
        <v>0</v>
      </c>
    </row>
    <row r="43" spans="1:5" x14ac:dyDescent="0.25">
      <c r="A43" s="37">
        <v>35</v>
      </c>
      <c r="B43" s="71">
        <f t="shared" si="1"/>
        <v>48119.875651826311</v>
      </c>
      <c r="C43" s="23">
        <f t="shared" si="1"/>
        <v>2523.7083643726819</v>
      </c>
      <c r="D43" s="23">
        <f>SUM(C42*F5)</f>
        <v>120.17658877965152</v>
      </c>
      <c r="E43" s="23">
        <v>0</v>
      </c>
    </row>
  </sheetData>
  <mergeCells count="4">
    <mergeCell ref="A4:C4"/>
    <mergeCell ref="A7:H7"/>
    <mergeCell ref="A1:H1"/>
    <mergeCell ref="A3:C3"/>
  </mergeCells>
  <conditionalFormatting sqref="B9:B33">
    <cfRule type="cellIs" dxfId="1" priority="2" stopIfTrue="1" operator="greaterThan">
      <formula>$E$9</formula>
    </cfRule>
  </conditionalFormatting>
  <conditionalFormatting sqref="B34:B43">
    <cfRule type="cellIs" dxfId="0" priority="1" stopIfTrue="1" operator="greaterThan">
      <formula>$E$9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Page</vt:lpstr>
      <vt:lpstr>Summary</vt:lpstr>
      <vt:lpstr>Paper Storage</vt:lpstr>
      <vt:lpstr>Scanning</vt:lpstr>
      <vt:lpstr>Optimistic Scenario</vt:lpstr>
      <vt:lpstr>Realistic Scenario</vt:lpstr>
      <vt:lpstr>Pessimistic Scenario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SeanKOShea</dc:creator>
  <cp:lastModifiedBy>SeanKOShea</cp:lastModifiedBy>
  <dcterms:created xsi:type="dcterms:W3CDTF">2017-01-08T06:20:42Z</dcterms:created>
  <dcterms:modified xsi:type="dcterms:W3CDTF">2017-01-08T06:59:45Z</dcterms:modified>
</cp:coreProperties>
</file>